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dha\NANCY\PROCEDURES\2025\PROCEDURES TRANSVERSALES\25B03 - Quincaillerie - BR\2- DCE Définitif\25B03 bis- DCE\"/>
    </mc:Choice>
  </mc:AlternateContent>
  <xr:revisionPtr revIDLastSave="0" documentId="13_ncr:1_{1C6D16BC-C5E9-4C86-81F5-66BDB4431712}" xr6:coauthVersionLast="47" xr6:coauthVersionMax="47" xr10:uidLastSave="{00000000-0000-0000-0000-000000000000}"/>
  <bookViews>
    <workbookView xWindow="3375" yWindow="3375" windowWidth="21600" windowHeight="11295" xr2:uid="{00000000-000D-0000-FFFF-FFFF00000000}"/>
  </bookViews>
  <sheets>
    <sheet name="25B03 bis- BPU LOT 5" sheetId="1" r:id="rId1"/>
  </sheets>
  <definedNames>
    <definedName name="_xlnm.Print_Area" localSheetId="0">'25B03 bis- BPU LOT 5'!$A$1:$S$218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68" i="1" l="1"/>
  <c r="P368" i="1"/>
  <c r="K369" i="1"/>
  <c r="P369" i="1"/>
  <c r="P370" i="1"/>
  <c r="K370" i="1"/>
  <c r="P367" i="1"/>
  <c r="K367" i="1"/>
  <c r="K359" i="1"/>
  <c r="P359" i="1"/>
  <c r="K345" i="1"/>
  <c r="P345" i="1"/>
  <c r="K346" i="1"/>
  <c r="P346" i="1"/>
  <c r="K347" i="1"/>
  <c r="P347" i="1"/>
  <c r="K348" i="1"/>
  <c r="P348" i="1"/>
  <c r="K350" i="1"/>
  <c r="P350" i="1"/>
  <c r="K351" i="1"/>
  <c r="P351" i="1"/>
  <c r="K352" i="1"/>
  <c r="P352" i="1"/>
  <c r="K353" i="1"/>
  <c r="P353" i="1"/>
  <c r="K354" i="1"/>
  <c r="P354" i="1"/>
  <c r="K355" i="1"/>
  <c r="P355" i="1"/>
  <c r="K357" i="1"/>
  <c r="P357" i="1"/>
  <c r="K358" i="1"/>
  <c r="P358" i="1"/>
  <c r="K360" i="1"/>
  <c r="P360" i="1"/>
  <c r="P361" i="1"/>
  <c r="K361" i="1"/>
  <c r="P344" i="1"/>
  <c r="K344" i="1"/>
  <c r="P343" i="1"/>
  <c r="K343" i="1"/>
  <c r="P342" i="1"/>
  <c r="K342" i="1"/>
  <c r="K312" i="1"/>
  <c r="P312" i="1"/>
  <c r="K313" i="1"/>
  <c r="P313" i="1"/>
  <c r="K314" i="1"/>
  <c r="P314" i="1"/>
  <c r="K315" i="1"/>
  <c r="P315" i="1"/>
  <c r="K316" i="1"/>
  <c r="P316" i="1"/>
  <c r="K317" i="1"/>
  <c r="P317" i="1"/>
  <c r="K318" i="1"/>
  <c r="P318" i="1"/>
  <c r="K319" i="1"/>
  <c r="P319" i="1"/>
  <c r="K320" i="1"/>
  <c r="P320" i="1"/>
  <c r="K321" i="1"/>
  <c r="P321" i="1"/>
  <c r="K322" i="1"/>
  <c r="P322" i="1"/>
  <c r="K323" i="1"/>
  <c r="P323" i="1"/>
  <c r="K324" i="1"/>
  <c r="P324" i="1"/>
  <c r="K325" i="1"/>
  <c r="P325" i="1"/>
  <c r="K326" i="1"/>
  <c r="P326" i="1"/>
  <c r="K327" i="1"/>
  <c r="P327" i="1"/>
  <c r="K328" i="1"/>
  <c r="P328" i="1"/>
  <c r="K329" i="1"/>
  <c r="P329" i="1"/>
  <c r="K330" i="1"/>
  <c r="P330" i="1"/>
  <c r="P311" i="1"/>
  <c r="K311" i="1"/>
  <c r="P310" i="1"/>
  <c r="K310" i="1"/>
  <c r="P309" i="1"/>
  <c r="K309" i="1"/>
  <c r="P308" i="1"/>
  <c r="K308" i="1"/>
  <c r="P307" i="1"/>
  <c r="K307" i="1"/>
  <c r="P306" i="1"/>
  <c r="K306" i="1"/>
  <c r="P305" i="1"/>
  <c r="K305" i="1"/>
  <c r="P304" i="1"/>
  <c r="K304" i="1"/>
  <c r="P303" i="1"/>
  <c r="K303" i="1"/>
  <c r="P302" i="1"/>
  <c r="K302" i="1"/>
  <c r="P301" i="1"/>
  <c r="K301" i="1"/>
  <c r="P300" i="1"/>
  <c r="K300" i="1"/>
  <c r="P299" i="1"/>
  <c r="K299" i="1"/>
  <c r="P298" i="1"/>
  <c r="K298" i="1"/>
  <c r="P297" i="1"/>
  <c r="K297" i="1"/>
  <c r="P296" i="1"/>
  <c r="K296" i="1"/>
  <c r="P295" i="1"/>
  <c r="K295" i="1"/>
  <c r="P294" i="1"/>
  <c r="K294" i="1"/>
  <c r="P293" i="1"/>
  <c r="K293" i="1"/>
  <c r="P292" i="1"/>
  <c r="K292" i="1"/>
  <c r="P291" i="1"/>
  <c r="K291" i="1"/>
  <c r="P290" i="1"/>
  <c r="K290" i="1"/>
  <c r="P289" i="1"/>
  <c r="K289" i="1"/>
  <c r="P288" i="1"/>
  <c r="K288" i="1"/>
  <c r="P287" i="1"/>
  <c r="K287" i="1"/>
  <c r="P286" i="1"/>
  <c r="K286" i="1"/>
  <c r="P285" i="1"/>
  <c r="K285" i="1"/>
  <c r="P284" i="1"/>
  <c r="K284" i="1"/>
  <c r="P283" i="1"/>
  <c r="K283" i="1"/>
  <c r="P282" i="1"/>
  <c r="K282" i="1"/>
  <c r="P281" i="1"/>
  <c r="K281" i="1"/>
  <c r="P275" i="1"/>
  <c r="K275" i="1"/>
  <c r="P274" i="1"/>
  <c r="K274" i="1"/>
  <c r="P273" i="1"/>
  <c r="K273" i="1"/>
  <c r="P272" i="1"/>
  <c r="K272" i="1"/>
  <c r="P271" i="1"/>
  <c r="K271" i="1"/>
  <c r="P270" i="1"/>
  <c r="K270" i="1"/>
  <c r="P269" i="1"/>
  <c r="K269" i="1"/>
  <c r="P268" i="1"/>
  <c r="K268" i="1"/>
  <c r="P267" i="1"/>
  <c r="K267" i="1"/>
  <c r="P266" i="1"/>
  <c r="K266" i="1"/>
  <c r="P265" i="1"/>
  <c r="K265" i="1"/>
  <c r="P264" i="1"/>
  <c r="K264" i="1"/>
  <c r="P263" i="1"/>
  <c r="K263" i="1"/>
  <c r="P262" i="1"/>
  <c r="K262" i="1"/>
  <c r="P256" i="1"/>
  <c r="K256" i="1"/>
  <c r="P255" i="1"/>
  <c r="K255" i="1"/>
  <c r="P254" i="1"/>
  <c r="K254" i="1"/>
  <c r="P253" i="1"/>
  <c r="K253" i="1"/>
  <c r="P252" i="1"/>
  <c r="K252" i="1"/>
  <c r="P251" i="1"/>
  <c r="K251" i="1"/>
  <c r="P250" i="1"/>
  <c r="K250" i="1"/>
  <c r="P249" i="1"/>
  <c r="K249" i="1"/>
  <c r="P248" i="1"/>
  <c r="K248" i="1"/>
  <c r="P247" i="1"/>
  <c r="K247" i="1"/>
  <c r="P246" i="1"/>
  <c r="K246" i="1"/>
  <c r="P245" i="1"/>
  <c r="K245" i="1"/>
  <c r="P244" i="1"/>
  <c r="K244" i="1"/>
  <c r="P243" i="1"/>
  <c r="K243" i="1"/>
  <c r="P242" i="1"/>
  <c r="K242" i="1"/>
  <c r="P241" i="1"/>
  <c r="K241" i="1"/>
  <c r="P240" i="1"/>
  <c r="K240" i="1"/>
  <c r="P239" i="1"/>
  <c r="K239" i="1"/>
  <c r="P238" i="1"/>
  <c r="K238" i="1"/>
  <c r="P237" i="1"/>
  <c r="K237" i="1"/>
  <c r="P236" i="1"/>
  <c r="K236" i="1"/>
  <c r="P235" i="1"/>
  <c r="K235" i="1"/>
  <c r="P234" i="1"/>
  <c r="K234" i="1"/>
  <c r="P233" i="1"/>
  <c r="K233" i="1"/>
  <c r="P232" i="1"/>
  <c r="K232" i="1"/>
  <c r="P231" i="1"/>
  <c r="K231" i="1"/>
  <c r="P230" i="1"/>
  <c r="K230" i="1"/>
  <c r="P229" i="1"/>
  <c r="K229" i="1"/>
  <c r="P228" i="1"/>
  <c r="K228" i="1"/>
  <c r="P227" i="1"/>
  <c r="K227" i="1"/>
  <c r="P226" i="1"/>
  <c r="K226" i="1"/>
  <c r="P225" i="1"/>
  <c r="K225" i="1"/>
  <c r="K178" i="1"/>
  <c r="P178" i="1"/>
  <c r="K179" i="1"/>
  <c r="P179" i="1"/>
  <c r="K180" i="1"/>
  <c r="P180" i="1"/>
  <c r="K181" i="1"/>
  <c r="P181" i="1"/>
  <c r="K117" i="1"/>
  <c r="P117" i="1"/>
  <c r="K114" i="1"/>
  <c r="P114" i="1"/>
  <c r="K115" i="1"/>
  <c r="P115" i="1"/>
  <c r="K116" i="1"/>
  <c r="P116" i="1"/>
  <c r="K118" i="1"/>
  <c r="P118" i="1"/>
  <c r="K72" i="1"/>
  <c r="P72" i="1"/>
  <c r="K73" i="1"/>
  <c r="P73" i="1"/>
  <c r="K74" i="1"/>
  <c r="P74" i="1"/>
  <c r="K75" i="1"/>
  <c r="P75" i="1"/>
  <c r="K76" i="1"/>
  <c r="P76" i="1"/>
  <c r="K77" i="1"/>
  <c r="P77" i="1"/>
  <c r="K78" i="1"/>
  <c r="P78" i="1"/>
  <c r="K79" i="1"/>
  <c r="P79" i="1"/>
  <c r="K80" i="1"/>
  <c r="P80" i="1"/>
  <c r="K81" i="1"/>
  <c r="P81" i="1"/>
  <c r="K82" i="1"/>
  <c r="P82" i="1"/>
  <c r="K83" i="1"/>
  <c r="P83" i="1"/>
  <c r="K84" i="1"/>
  <c r="P84" i="1"/>
  <c r="K85" i="1"/>
  <c r="P85" i="1"/>
  <c r="K86" i="1"/>
  <c r="P86" i="1"/>
  <c r="K87" i="1"/>
  <c r="P87" i="1"/>
  <c r="K88" i="1"/>
  <c r="P88" i="1"/>
  <c r="K89" i="1"/>
  <c r="P89" i="1"/>
  <c r="K90" i="1"/>
  <c r="P90" i="1"/>
  <c r="K91" i="1"/>
  <c r="P91" i="1"/>
  <c r="K92" i="1"/>
  <c r="P92" i="1"/>
  <c r="K93" i="1"/>
  <c r="P93" i="1"/>
  <c r="K94" i="1"/>
  <c r="P94" i="1"/>
  <c r="K95" i="1"/>
  <c r="P95" i="1"/>
  <c r="K96" i="1"/>
  <c r="P96" i="1"/>
  <c r="K40" i="1"/>
  <c r="P40" i="1"/>
  <c r="K41" i="1"/>
  <c r="P41" i="1"/>
  <c r="K42" i="1"/>
  <c r="P42" i="1"/>
  <c r="K43" i="1"/>
  <c r="P43" i="1"/>
  <c r="K44" i="1"/>
  <c r="P44" i="1"/>
  <c r="K45" i="1"/>
  <c r="P45" i="1"/>
  <c r="K46" i="1"/>
  <c r="P46" i="1"/>
  <c r="K47" i="1"/>
  <c r="P47" i="1"/>
  <c r="K48" i="1"/>
  <c r="P48" i="1"/>
  <c r="K49" i="1"/>
  <c r="P49" i="1"/>
  <c r="K50" i="1"/>
  <c r="P50" i="1"/>
  <c r="K51" i="1"/>
  <c r="P51" i="1"/>
  <c r="K52" i="1"/>
  <c r="P52" i="1"/>
  <c r="K53" i="1"/>
  <c r="P53" i="1"/>
  <c r="K54" i="1"/>
  <c r="P54" i="1"/>
  <c r="K55" i="1"/>
  <c r="P55" i="1"/>
  <c r="K56" i="1"/>
  <c r="P56" i="1"/>
  <c r="K57" i="1"/>
  <c r="P57" i="1"/>
  <c r="K58" i="1"/>
  <c r="P58" i="1"/>
  <c r="K59" i="1"/>
  <c r="P59" i="1"/>
  <c r="K60" i="1"/>
  <c r="P60" i="1"/>
  <c r="K61" i="1"/>
  <c r="P61" i="1"/>
  <c r="K62" i="1"/>
  <c r="P62" i="1"/>
  <c r="K63" i="1"/>
  <c r="P63" i="1"/>
  <c r="K64" i="1"/>
  <c r="P64" i="1"/>
  <c r="K65" i="1"/>
  <c r="P65" i="1"/>
  <c r="K66" i="1"/>
  <c r="P66" i="1"/>
  <c r="K67" i="1"/>
  <c r="P67" i="1"/>
  <c r="K68" i="1"/>
  <c r="P68" i="1"/>
  <c r="K69" i="1"/>
  <c r="P69" i="1"/>
  <c r="K70" i="1"/>
  <c r="P70" i="1"/>
  <c r="Q368" i="1" l="1"/>
  <c r="Q369" i="1"/>
  <c r="Q370" i="1"/>
  <c r="Q367" i="1"/>
  <c r="Q359" i="1"/>
  <c r="Q346" i="1"/>
  <c r="Q345" i="1"/>
  <c r="Q347" i="1"/>
  <c r="Q348" i="1"/>
  <c r="Q353" i="1"/>
  <c r="Q350" i="1"/>
  <c r="Q351" i="1"/>
  <c r="Q352" i="1"/>
  <c r="Q354" i="1"/>
  <c r="Q355" i="1"/>
  <c r="Q357" i="1"/>
  <c r="Q358" i="1"/>
  <c r="Q360" i="1"/>
  <c r="Q342" i="1"/>
  <c r="Q343" i="1"/>
  <c r="Q344" i="1"/>
  <c r="Q312" i="1"/>
  <c r="Q361" i="1"/>
  <c r="Q313" i="1"/>
  <c r="Q314" i="1"/>
  <c r="Q316" i="1"/>
  <c r="Q315" i="1"/>
  <c r="Q325" i="1"/>
  <c r="Q321" i="1"/>
  <c r="Q317" i="1"/>
  <c r="Q318" i="1"/>
  <c r="Q320" i="1"/>
  <c r="Q319" i="1"/>
  <c r="Q323" i="1"/>
  <c r="Q322" i="1"/>
  <c r="Q324" i="1"/>
  <c r="Q328" i="1"/>
  <c r="Q297" i="1"/>
  <c r="Q305" i="1"/>
  <c r="Q330" i="1"/>
  <c r="Q326" i="1"/>
  <c r="Q288" i="1"/>
  <c r="Q327" i="1"/>
  <c r="Q329" i="1"/>
  <c r="Q283" i="1"/>
  <c r="Q292" i="1"/>
  <c r="Q296" i="1"/>
  <c r="Q300" i="1"/>
  <c r="Q304" i="1"/>
  <c r="Q308" i="1"/>
  <c r="Q282" i="1"/>
  <c r="Q285" i="1"/>
  <c r="Q290" i="1"/>
  <c r="Q298" i="1"/>
  <c r="Q253" i="1"/>
  <c r="Q287" i="1"/>
  <c r="Q303" i="1"/>
  <c r="Q311" i="1"/>
  <c r="Q263" i="1"/>
  <c r="Q271" i="1"/>
  <c r="Q293" i="1"/>
  <c r="Q309" i="1"/>
  <c r="Q302" i="1"/>
  <c r="Q299" i="1"/>
  <c r="Q307" i="1"/>
  <c r="Q301" i="1"/>
  <c r="Q228" i="1"/>
  <c r="Q244" i="1"/>
  <c r="Q249" i="1"/>
  <c r="Q286" i="1"/>
  <c r="Q291" i="1"/>
  <c r="Q294" i="1"/>
  <c r="Q306" i="1"/>
  <c r="Q284" i="1"/>
  <c r="Q295" i="1"/>
  <c r="Q310" i="1"/>
  <c r="Q281" i="1"/>
  <c r="Q289" i="1"/>
  <c r="Q265" i="1"/>
  <c r="Q269" i="1"/>
  <c r="Q233" i="1"/>
  <c r="Q250" i="1"/>
  <c r="Q227" i="1"/>
  <c r="Q251" i="1"/>
  <c r="Q267" i="1"/>
  <c r="Q275" i="1"/>
  <c r="Q268" i="1"/>
  <c r="Q272" i="1"/>
  <c r="Q262" i="1"/>
  <c r="Q266" i="1"/>
  <c r="Q270" i="1"/>
  <c r="Q274" i="1"/>
  <c r="Q243" i="1"/>
  <c r="Q264" i="1"/>
  <c r="Q252" i="1"/>
  <c r="Q273" i="1"/>
  <c r="Q235" i="1"/>
  <c r="Q245" i="1"/>
  <c r="Q246" i="1"/>
  <c r="Q239" i="1"/>
  <c r="Q231" i="1"/>
  <c r="Q181" i="1"/>
  <c r="Q229" i="1"/>
  <c r="Q241" i="1"/>
  <c r="Q226" i="1"/>
  <c r="Q230" i="1"/>
  <c r="Q234" i="1"/>
  <c r="Q225" i="1"/>
  <c r="Q236" i="1"/>
  <c r="Q240" i="1"/>
  <c r="Q247" i="1"/>
  <c r="Q254" i="1"/>
  <c r="Q232" i="1"/>
  <c r="Q237" i="1"/>
  <c r="Q248" i="1"/>
  <c r="Q255" i="1"/>
  <c r="Q238" i="1"/>
  <c r="Q242" i="1"/>
  <c r="Q256" i="1"/>
  <c r="Q180" i="1"/>
  <c r="Q179" i="1"/>
  <c r="Q178" i="1"/>
  <c r="Q117" i="1"/>
  <c r="Q114" i="1"/>
  <c r="Q115" i="1"/>
  <c r="Q116" i="1"/>
  <c r="Q118" i="1"/>
  <c r="Q73" i="1"/>
  <c r="Q72" i="1"/>
  <c r="Q74" i="1"/>
  <c r="Q76" i="1"/>
  <c r="Q75" i="1"/>
  <c r="Q77" i="1"/>
  <c r="Q79" i="1"/>
  <c r="Q78" i="1"/>
  <c r="Q81" i="1"/>
  <c r="Q84" i="1"/>
  <c r="Q80" i="1"/>
  <c r="Q83" i="1"/>
  <c r="Q82" i="1"/>
  <c r="Q93" i="1"/>
  <c r="Q89" i="1"/>
  <c r="Q85" i="1"/>
  <c r="Q87" i="1"/>
  <c r="Q86" i="1"/>
  <c r="Q88" i="1"/>
  <c r="Q91" i="1"/>
  <c r="Q90" i="1"/>
  <c r="Q92" i="1"/>
  <c r="Q94" i="1"/>
  <c r="Q41" i="1"/>
  <c r="Q96" i="1"/>
  <c r="Q95" i="1"/>
  <c r="Q40" i="1"/>
  <c r="Q42" i="1"/>
  <c r="Q45" i="1"/>
  <c r="Q46" i="1"/>
  <c r="Q43" i="1"/>
  <c r="Q44" i="1"/>
  <c r="Q48" i="1"/>
  <c r="Q59" i="1"/>
  <c r="Q55" i="1"/>
  <c r="Q51" i="1"/>
  <c r="Q47" i="1"/>
  <c r="Q49" i="1"/>
  <c r="Q62" i="1"/>
  <c r="Q50" i="1"/>
  <c r="Q53" i="1"/>
  <c r="Q52" i="1"/>
  <c r="Q61" i="1"/>
  <c r="Q57" i="1"/>
  <c r="Q56" i="1"/>
  <c r="Q54" i="1"/>
  <c r="Q58" i="1"/>
  <c r="Q60" i="1"/>
  <c r="Q66" i="1"/>
  <c r="Q64" i="1"/>
  <c r="Q63" i="1"/>
  <c r="Q69" i="1"/>
  <c r="Q65" i="1"/>
  <c r="Q67" i="1"/>
  <c r="Q68" i="1"/>
  <c r="Q70" i="1"/>
  <c r="P102" i="1"/>
  <c r="K102" i="1"/>
  <c r="Q102" i="1" l="1"/>
  <c r="P336" i="1"/>
  <c r="P337"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187" i="1"/>
  <c r="P150" i="1"/>
  <c r="P151" i="1"/>
  <c r="P152" i="1"/>
  <c r="P153" i="1"/>
  <c r="P154" i="1"/>
  <c r="P155" i="1"/>
  <c r="P156" i="1"/>
  <c r="P157" i="1"/>
  <c r="P158" i="1"/>
  <c r="P159" i="1"/>
  <c r="P160" i="1"/>
  <c r="P161" i="1"/>
  <c r="P162" i="1"/>
  <c r="P163" i="1"/>
  <c r="P164" i="1"/>
  <c r="K150" i="1"/>
  <c r="K151" i="1"/>
  <c r="K152" i="1"/>
  <c r="K153" i="1"/>
  <c r="K154" i="1"/>
  <c r="K155" i="1"/>
  <c r="K156" i="1"/>
  <c r="K157" i="1"/>
  <c r="K158" i="1"/>
  <c r="K159" i="1"/>
  <c r="K160" i="1"/>
  <c r="K161" i="1"/>
  <c r="K162" i="1"/>
  <c r="K163" i="1"/>
  <c r="K164" i="1"/>
  <c r="P169" i="1"/>
  <c r="P170" i="1"/>
  <c r="P171" i="1"/>
  <c r="P172" i="1"/>
  <c r="P173" i="1"/>
  <c r="P174" i="1"/>
  <c r="P175" i="1"/>
  <c r="P176" i="1"/>
  <c r="P177" i="1"/>
  <c r="P182" i="1"/>
  <c r="K170" i="1"/>
  <c r="K171" i="1"/>
  <c r="K172" i="1"/>
  <c r="K173" i="1"/>
  <c r="K174" i="1"/>
  <c r="K175" i="1"/>
  <c r="K176" i="1"/>
  <c r="K177" i="1"/>
  <c r="K182" i="1"/>
  <c r="K169" i="1"/>
  <c r="P124" i="1"/>
  <c r="P125" i="1"/>
  <c r="P126" i="1"/>
  <c r="P127" i="1"/>
  <c r="P128" i="1"/>
  <c r="P129" i="1"/>
  <c r="P130" i="1"/>
  <c r="P131" i="1"/>
  <c r="P132" i="1"/>
  <c r="P133" i="1"/>
  <c r="P134" i="1"/>
  <c r="P135" i="1"/>
  <c r="P136" i="1"/>
  <c r="P137" i="1"/>
  <c r="P138" i="1"/>
  <c r="P139" i="1"/>
  <c r="P140" i="1"/>
  <c r="P141" i="1"/>
  <c r="P142" i="1"/>
  <c r="P143" i="1"/>
  <c r="P144" i="1"/>
  <c r="P145" i="1"/>
  <c r="K124" i="1"/>
  <c r="K125" i="1"/>
  <c r="K126" i="1"/>
  <c r="K127" i="1"/>
  <c r="K128" i="1"/>
  <c r="K129" i="1"/>
  <c r="K130" i="1"/>
  <c r="K131" i="1"/>
  <c r="K132" i="1"/>
  <c r="K133" i="1"/>
  <c r="K134" i="1"/>
  <c r="K135" i="1"/>
  <c r="K136" i="1"/>
  <c r="K137" i="1"/>
  <c r="K138" i="1"/>
  <c r="K139" i="1"/>
  <c r="K140" i="1"/>
  <c r="K141" i="1"/>
  <c r="K142" i="1"/>
  <c r="K143" i="1"/>
  <c r="K144" i="1"/>
  <c r="K145" i="1"/>
  <c r="P103" i="1"/>
  <c r="P104" i="1"/>
  <c r="P105" i="1"/>
  <c r="P106" i="1"/>
  <c r="P107" i="1"/>
  <c r="P108" i="1"/>
  <c r="P109" i="1"/>
  <c r="P110" i="1"/>
  <c r="P111" i="1"/>
  <c r="P112" i="1"/>
  <c r="P113" i="1"/>
  <c r="P119" i="1"/>
  <c r="P101" i="1"/>
  <c r="K103" i="1"/>
  <c r="K104" i="1"/>
  <c r="K105" i="1"/>
  <c r="K106" i="1"/>
  <c r="K107" i="1"/>
  <c r="K108" i="1"/>
  <c r="K109" i="1"/>
  <c r="K110" i="1"/>
  <c r="K111" i="1"/>
  <c r="K112" i="1"/>
  <c r="K113" i="1"/>
  <c r="K119" i="1"/>
  <c r="K101" i="1"/>
  <c r="K20" i="1"/>
  <c r="K21" i="1"/>
  <c r="K22" i="1"/>
  <c r="K23" i="1"/>
  <c r="K24" i="1"/>
  <c r="K25" i="1"/>
  <c r="K26" i="1"/>
  <c r="K27" i="1"/>
  <c r="K28" i="1"/>
  <c r="K29" i="1"/>
  <c r="K30" i="1"/>
  <c r="K31" i="1"/>
  <c r="K32" i="1"/>
  <c r="K33" i="1"/>
  <c r="K34" i="1"/>
  <c r="K35" i="1"/>
  <c r="K36" i="1"/>
  <c r="K37" i="1"/>
  <c r="K38" i="1"/>
  <c r="K39" i="1"/>
  <c r="K71" i="1"/>
  <c r="K19" i="1"/>
  <c r="P18" i="1"/>
  <c r="P17" i="1"/>
  <c r="P19" i="1"/>
  <c r="P20" i="1"/>
  <c r="P21" i="1"/>
  <c r="P22" i="1"/>
  <c r="P23" i="1"/>
  <c r="P24" i="1"/>
  <c r="P25" i="1"/>
  <c r="P26" i="1"/>
  <c r="P27" i="1"/>
  <c r="P28" i="1"/>
  <c r="P29" i="1"/>
  <c r="P30" i="1"/>
  <c r="P31" i="1"/>
  <c r="P32" i="1"/>
  <c r="P33" i="1"/>
  <c r="P34" i="1"/>
  <c r="P35" i="1"/>
  <c r="P36" i="1"/>
  <c r="P37" i="1"/>
  <c r="P38" i="1"/>
  <c r="P39" i="1"/>
  <c r="P71" i="1"/>
  <c r="Q205" i="1" l="1"/>
  <c r="Q197" i="1"/>
  <c r="Q19" i="1"/>
  <c r="P222" i="1" s="1"/>
  <c r="Q209" i="1"/>
  <c r="Q201" i="1"/>
  <c r="Q193" i="1"/>
  <c r="Q130" i="1"/>
  <c r="Q187" i="1"/>
  <c r="Q207" i="1"/>
  <c r="Q199" i="1"/>
  <c r="Q195" i="1"/>
  <c r="Q214" i="1"/>
  <c r="Q206" i="1"/>
  <c r="Q202" i="1"/>
  <c r="Q198" i="1"/>
  <c r="Q194" i="1"/>
  <c r="Q218" i="1"/>
  <c r="Q216" i="1"/>
  <c r="Q155" i="1"/>
  <c r="Q151" i="1"/>
  <c r="Q217" i="1"/>
  <c r="Q212" i="1"/>
  <c r="Q196" i="1"/>
  <c r="Q200" i="1"/>
  <c r="Q192" i="1"/>
  <c r="Q188" i="1"/>
  <c r="Q189" i="1"/>
  <c r="Q191" i="1"/>
  <c r="Q215" i="1"/>
  <c r="Q211" i="1"/>
  <c r="Q213" i="1"/>
  <c r="Q210" i="1"/>
  <c r="Q208" i="1"/>
  <c r="Q204" i="1"/>
  <c r="Q203" i="1"/>
  <c r="Q190" i="1"/>
  <c r="Q150" i="1"/>
  <c r="Q156" i="1"/>
  <c r="Q163" i="1"/>
  <c r="Q159" i="1"/>
  <c r="Q174" i="1"/>
  <c r="Q164" i="1"/>
  <c r="Q160" i="1"/>
  <c r="Q126" i="1"/>
  <c r="Q161" i="1"/>
  <c r="Q157" i="1"/>
  <c r="Q153" i="1"/>
  <c r="Q142" i="1"/>
  <c r="Q138" i="1"/>
  <c r="Q143" i="1"/>
  <c r="Q139" i="1"/>
  <c r="Q175" i="1"/>
  <c r="Q171" i="1"/>
  <c r="Q162" i="1"/>
  <c r="Q158" i="1"/>
  <c r="Q154" i="1"/>
  <c r="Q152" i="1"/>
  <c r="Q129" i="1"/>
  <c r="Q182" i="1"/>
  <c r="Q170" i="1"/>
  <c r="Q169" i="1"/>
  <c r="Q25" i="1"/>
  <c r="Q176" i="1"/>
  <c r="Q172" i="1"/>
  <c r="Q125" i="1"/>
  <c r="Q136" i="1"/>
  <c r="Q132" i="1"/>
  <c r="Q124" i="1"/>
  <c r="Q133" i="1"/>
  <c r="Q177" i="1"/>
  <c r="Q173" i="1"/>
  <c r="Q135" i="1"/>
  <c r="Q127" i="1"/>
  <c r="Q134" i="1"/>
  <c r="Q131" i="1"/>
  <c r="Q128" i="1"/>
  <c r="Q144" i="1"/>
  <c r="Q140" i="1"/>
  <c r="Q37" i="1"/>
  <c r="Q33" i="1"/>
  <c r="Q29" i="1"/>
  <c r="Q21" i="1"/>
  <c r="Q71" i="1"/>
  <c r="Q36" i="1"/>
  <c r="Q32" i="1"/>
  <c r="Q28" i="1"/>
  <c r="Q24" i="1"/>
  <c r="Q20" i="1"/>
  <c r="Q141" i="1"/>
  <c r="Q137" i="1"/>
  <c r="Q145" i="1"/>
  <c r="Q38" i="1"/>
  <c r="Q34" i="1"/>
  <c r="Q30" i="1"/>
  <c r="Q26" i="1"/>
  <c r="Q22" i="1"/>
  <c r="Q111" i="1"/>
  <c r="Q39" i="1"/>
  <c r="Q31" i="1"/>
  <c r="Q27" i="1"/>
  <c r="Q23" i="1"/>
  <c r="Q35" i="1"/>
  <c r="K337" i="1"/>
  <c r="K336" i="1"/>
  <c r="Q336" i="1" l="1"/>
  <c r="Q337" i="1"/>
  <c r="Q105" i="1" l="1"/>
  <c r="Q101" i="1"/>
  <c r="Q110" i="1"/>
  <c r="Q104" i="1"/>
  <c r="Q107" i="1"/>
  <c r="Q109" i="1"/>
  <c r="Q106" i="1"/>
  <c r="Q103" i="1"/>
  <c r="Q113" i="1"/>
  <c r="Q112" i="1"/>
  <c r="Q108" i="1"/>
  <c r="Q119" i="1" l="1"/>
  <c r="K17" i="1"/>
  <c r="K18" i="1"/>
  <c r="Q18" i="1" l="1"/>
  <c r="Q17" i="1"/>
</calcChain>
</file>

<file path=xl/sharedStrings.xml><?xml version="1.0" encoding="utf-8"?>
<sst xmlns="http://schemas.openxmlformats.org/spreadsheetml/2006/main" count="1513" uniqueCount="970">
  <si>
    <t>De type ou équivalent</t>
  </si>
  <si>
    <t>Unité de mesure</t>
  </si>
  <si>
    <t>Conditionnement préféré par l'université, exprimé en unité de mesure</t>
  </si>
  <si>
    <t xml:space="preserve">Quantité annuelle indicative (non contractuelle), exprimée en unité de conditionnement </t>
  </si>
  <si>
    <t>Quantité annuelle indicative (non contractuelle), exprimée en unité de mesure</t>
  </si>
  <si>
    <t>Référence candidat</t>
  </si>
  <si>
    <t>Conditionnement proposé par le candidat, exprimé en unité de mesure</t>
  </si>
  <si>
    <t>Montant annuel estimatif (Prix TTC de l'unité de mesure x Quantité annuelle indicative exprimée en unité de mesure)</t>
  </si>
  <si>
    <t>Prix HT 
du conditionnement</t>
  </si>
  <si>
    <t>Prix TTC 
du conditionnement</t>
  </si>
  <si>
    <t>Prix TTC 
de l'unité de mesure</t>
  </si>
  <si>
    <t>PROPOSITION DU CANDIDAT</t>
  </si>
  <si>
    <t>DÉTAIL QUANTITATIF ESTIMATIF</t>
  </si>
  <si>
    <t>PRÉSENTATION DU PRODUIT PAR L'UNIVERSITÉ DE LORRAINE</t>
  </si>
  <si>
    <t>EXEMPLES</t>
  </si>
  <si>
    <t>Produit A</t>
  </si>
  <si>
    <t>Produit B</t>
  </si>
  <si>
    <t>XXX 012345-67</t>
  </si>
  <si>
    <t>XXX 012345-89</t>
  </si>
  <si>
    <t>YYY</t>
  </si>
  <si>
    <t>Nom du candidat</t>
  </si>
  <si>
    <t>PORTANT SUR L’ACQUISITION DE MATÉRIAUX, FOURNITURES ET CONSOMMABLES POUR L’ENTRETIEN 
DES BÂTIMENTS DE L’UNIVERSITÉ DE LORRAINE (OUTILLAGES, QUINCAILLERIE ET FOURNITURES DE TRAVAUX)</t>
  </si>
  <si>
    <t>Référence UL</t>
  </si>
  <si>
    <t>Unité</t>
  </si>
  <si>
    <t xml:space="preserve">Le soumissionnaire doit impérativement compléter TOUS les champs figurant en jaune dans le présent document.
Les éléments du bordereau des prix unitaires (références, conditionnements et prix) ont valeur contractuelle. A contrario, les colonnes du détail quantitatif estimatif n'ont pas valeur contractuelle. </t>
  </si>
  <si>
    <t>XXX</t>
  </si>
  <si>
    <t>Annexe n° 1/5 à l'acte d'engagement - Bordereau des prix unitaires (BPU)</t>
  </si>
  <si>
    <t>Désignation</t>
  </si>
  <si>
    <r>
      <t xml:space="preserve">Pourcentage de remise accordé par le soumissionnaire pour les autres fournitures non-prévues au sein du présent BPU faisant partie de la famille suivante : </t>
    </r>
    <r>
      <rPr>
        <b/>
        <sz val="11"/>
        <color theme="1"/>
        <rFont val="Arial"/>
        <family val="2"/>
      </rPr>
      <t>SOURCES ECLAIRAGE</t>
    </r>
  </si>
  <si>
    <t>TECTON C LED3700-840 L1000 WB LDE WH</t>
  </si>
  <si>
    <t>TECTON C LED5200-840 L1000 WB LDE WH</t>
  </si>
  <si>
    <t>TECTON C LED8000-840 L1000 WB LDE WH</t>
  </si>
  <si>
    <t>TECTON C LED7400-840 L2000 WB LDE WH</t>
  </si>
  <si>
    <t>TECTON C LED10000-840 L2000 WB LDE WH</t>
  </si>
  <si>
    <t>05-001</t>
  </si>
  <si>
    <t>05-002</t>
  </si>
  <si>
    <t>05-003</t>
  </si>
  <si>
    <t>05-004</t>
  </si>
  <si>
    <t>05-005</t>
  </si>
  <si>
    <t>05-006</t>
  </si>
  <si>
    <t>05-007</t>
  </si>
  <si>
    <t>05-008</t>
  </si>
  <si>
    <t>05-009</t>
  </si>
  <si>
    <t>05-010</t>
  </si>
  <si>
    <t>05-011</t>
  </si>
  <si>
    <t>05-012</t>
  </si>
  <si>
    <t>05-013</t>
  </si>
  <si>
    <t>05-014</t>
  </si>
  <si>
    <t>05-015</t>
  </si>
  <si>
    <t>05-016</t>
  </si>
  <si>
    <t>05-017</t>
  </si>
  <si>
    <t>05-018</t>
  </si>
  <si>
    <t>05-019</t>
  </si>
  <si>
    <t>05-020</t>
  </si>
  <si>
    <t>05-021</t>
  </si>
  <si>
    <t>05-022</t>
  </si>
  <si>
    <t>05-023</t>
  </si>
  <si>
    <t>05-044</t>
  </si>
  <si>
    <t>05-045</t>
  </si>
  <si>
    <t>05-046</t>
  </si>
  <si>
    <t>05-047</t>
  </si>
  <si>
    <t>05-048</t>
  </si>
  <si>
    <t>05-049</t>
  </si>
  <si>
    <t>05-050</t>
  </si>
  <si>
    <t>05-051</t>
  </si>
  <si>
    <t>05-052</t>
  </si>
  <si>
    <t>05-053</t>
  </si>
  <si>
    <t>05-054</t>
  </si>
  <si>
    <t>05-055</t>
  </si>
  <si>
    <t>05-056</t>
  </si>
  <si>
    <t>05-057</t>
  </si>
  <si>
    <t>05-058</t>
  </si>
  <si>
    <t>05-059</t>
  </si>
  <si>
    <t>05-060</t>
  </si>
  <si>
    <t>05-061</t>
  </si>
  <si>
    <t>05-062</t>
  </si>
  <si>
    <t>05-063</t>
  </si>
  <si>
    <t>05-064</t>
  </si>
  <si>
    <t>05-065</t>
  </si>
  <si>
    <t>05-066</t>
  </si>
  <si>
    <t>05-067</t>
  </si>
  <si>
    <t>05-068</t>
  </si>
  <si>
    <t>05-069</t>
  </si>
  <si>
    <t>05-070</t>
  </si>
  <si>
    <t>05-071</t>
  </si>
  <si>
    <t>05-072</t>
  </si>
  <si>
    <t>05-073</t>
  </si>
  <si>
    <t>05-074</t>
  </si>
  <si>
    <t>05-075</t>
  </si>
  <si>
    <t>05-076</t>
  </si>
  <si>
    <t>05-077</t>
  </si>
  <si>
    <t>05-078</t>
  </si>
  <si>
    <t>05-079</t>
  </si>
  <si>
    <t>05-080</t>
  </si>
  <si>
    <t>05-081</t>
  </si>
  <si>
    <t>05-082</t>
  </si>
  <si>
    <t>05-083</t>
  </si>
  <si>
    <t>05-084</t>
  </si>
  <si>
    <t>05-085</t>
  </si>
  <si>
    <t>05-086</t>
  </si>
  <si>
    <t>05-087</t>
  </si>
  <si>
    <t>05-088</t>
  </si>
  <si>
    <t>05-089</t>
  </si>
  <si>
    <t>05-090</t>
  </si>
  <si>
    <t>05-091</t>
  </si>
  <si>
    <t>05-092</t>
  </si>
  <si>
    <t>05-093</t>
  </si>
  <si>
    <t>05-094</t>
  </si>
  <si>
    <t>05-095</t>
  </si>
  <si>
    <t>05-096</t>
  </si>
  <si>
    <t>05-097</t>
  </si>
  <si>
    <t>05-098</t>
  </si>
  <si>
    <t>05-099</t>
  </si>
  <si>
    <t>05-100</t>
  </si>
  <si>
    <t>05-101</t>
  </si>
  <si>
    <t>05-102</t>
  </si>
  <si>
    <t>05-103</t>
  </si>
  <si>
    <t>05-104</t>
  </si>
  <si>
    <t>05-105</t>
  </si>
  <si>
    <t>05-106</t>
  </si>
  <si>
    <t>05-107</t>
  </si>
  <si>
    <t>05-108</t>
  </si>
  <si>
    <t>05-109</t>
  </si>
  <si>
    <t>05-110</t>
  </si>
  <si>
    <t>05-111</t>
  </si>
  <si>
    <t>05-112</t>
  </si>
  <si>
    <t>05-113</t>
  </si>
  <si>
    <t>05-114</t>
  </si>
  <si>
    <t>05-115</t>
  </si>
  <si>
    <t>05-116</t>
  </si>
  <si>
    <t>05-117</t>
  </si>
  <si>
    <t>05-118</t>
  </si>
  <si>
    <t>05-119</t>
  </si>
  <si>
    <t>05-120</t>
  </si>
  <si>
    <t>05-121</t>
  </si>
  <si>
    <t>05-122</t>
  </si>
  <si>
    <t>05-123</t>
  </si>
  <si>
    <t>05-124</t>
  </si>
  <si>
    <t>05-125</t>
  </si>
  <si>
    <t>05-126</t>
  </si>
  <si>
    <t>05-127</t>
  </si>
  <si>
    <t>05-128</t>
  </si>
  <si>
    <t>05-129</t>
  </si>
  <si>
    <t>05-130</t>
  </si>
  <si>
    <t>05-131</t>
  </si>
  <si>
    <t>05-132</t>
  </si>
  <si>
    <t>05-133</t>
  </si>
  <si>
    <t>05-134</t>
  </si>
  <si>
    <t>05-135</t>
  </si>
  <si>
    <t>05-136</t>
  </si>
  <si>
    <t>05-137</t>
  </si>
  <si>
    <t>05-138</t>
  </si>
  <si>
    <t>05-139</t>
  </si>
  <si>
    <t>05-140</t>
  </si>
  <si>
    <t>05-141</t>
  </si>
  <si>
    <t>05-142</t>
  </si>
  <si>
    <t>05-143</t>
  </si>
  <si>
    <t>05-144</t>
  </si>
  <si>
    <t>05-145</t>
  </si>
  <si>
    <t>05-146</t>
  </si>
  <si>
    <t>05-147</t>
  </si>
  <si>
    <t>05-148</t>
  </si>
  <si>
    <t>05-149</t>
  </si>
  <si>
    <t>05-150</t>
  </si>
  <si>
    <t>05-151</t>
  </si>
  <si>
    <t>05-152</t>
  </si>
  <si>
    <t>05-153</t>
  </si>
  <si>
    <t>05-154</t>
  </si>
  <si>
    <t>05-155</t>
  </si>
  <si>
    <t>05-156</t>
  </si>
  <si>
    <t>05-157</t>
  </si>
  <si>
    <t>05-158</t>
  </si>
  <si>
    <t>05-159</t>
  </si>
  <si>
    <t>05-160</t>
  </si>
  <si>
    <t>05-161</t>
  </si>
  <si>
    <t>05-162</t>
  </si>
  <si>
    <t>05-163</t>
  </si>
  <si>
    <t>05-164</t>
  </si>
  <si>
    <t>05-165</t>
  </si>
  <si>
    <t>05-166</t>
  </si>
  <si>
    <t>05-167</t>
  </si>
  <si>
    <t>05-168</t>
  </si>
  <si>
    <t>05-169</t>
  </si>
  <si>
    <t>05-170</t>
  </si>
  <si>
    <t>05-171</t>
  </si>
  <si>
    <t>05-172</t>
  </si>
  <si>
    <t>05-173</t>
  </si>
  <si>
    <t>05-174</t>
  </si>
  <si>
    <t>05-175</t>
  </si>
  <si>
    <t>05-176</t>
  </si>
  <si>
    <t>05-177</t>
  </si>
  <si>
    <t>05-178</t>
  </si>
  <si>
    <t>05-179</t>
  </si>
  <si>
    <t>05-180</t>
  </si>
  <si>
    <t>05-181</t>
  </si>
  <si>
    <t>05-182</t>
  </si>
  <si>
    <t>05-183</t>
  </si>
  <si>
    <t>05-184</t>
  </si>
  <si>
    <t>05-185</t>
  </si>
  <si>
    <t>05-186</t>
  </si>
  <si>
    <t>05-187</t>
  </si>
  <si>
    <t>05-188</t>
  </si>
  <si>
    <t>05-189</t>
  </si>
  <si>
    <t>05-190</t>
  </si>
  <si>
    <t>05-191</t>
  </si>
  <si>
    <t>05-192</t>
  </si>
  <si>
    <t>05-193</t>
  </si>
  <si>
    <t>05-194</t>
  </si>
  <si>
    <t>05-195</t>
  </si>
  <si>
    <t>05-196</t>
  </si>
  <si>
    <t>05-197</t>
  </si>
  <si>
    <t>05-198</t>
  </si>
  <si>
    <t>05-199</t>
  </si>
  <si>
    <t>05-200</t>
  </si>
  <si>
    <t>05-201</t>
  </si>
  <si>
    <t>05-202</t>
  </si>
  <si>
    <t>05-203</t>
  </si>
  <si>
    <t>05-204</t>
  </si>
  <si>
    <t>05-205</t>
  </si>
  <si>
    <t>05-206</t>
  </si>
  <si>
    <t>05-207</t>
  </si>
  <si>
    <t>05-208</t>
  </si>
  <si>
    <t>05-209</t>
  </si>
  <si>
    <t>05-210</t>
  </si>
  <si>
    <t>05-211</t>
  </si>
  <si>
    <t>05-212</t>
  </si>
  <si>
    <t>05-213</t>
  </si>
  <si>
    <t>05-214</t>
  </si>
  <si>
    <t>05-215</t>
  </si>
  <si>
    <t>05-216</t>
  </si>
  <si>
    <t>05-217</t>
  </si>
  <si>
    <t>05-218</t>
  </si>
  <si>
    <t>05-219</t>
  </si>
  <si>
    <t>05-220</t>
  </si>
  <si>
    <t>05-221</t>
  </si>
  <si>
    <t>05-222</t>
  </si>
  <si>
    <t>05-223</t>
  </si>
  <si>
    <t>05-224</t>
  </si>
  <si>
    <t>05-225</t>
  </si>
  <si>
    <t>05-226</t>
  </si>
  <si>
    <t>05-227</t>
  </si>
  <si>
    <t>05-228</t>
  </si>
  <si>
    <t>05-229</t>
  </si>
  <si>
    <t>05-230</t>
  </si>
  <si>
    <t>05-231</t>
  </si>
  <si>
    <t>05-232</t>
  </si>
  <si>
    <t>05-233</t>
  </si>
  <si>
    <t>05-234</t>
  </si>
  <si>
    <t>05-235</t>
  </si>
  <si>
    <t>05-236</t>
  </si>
  <si>
    <t>05-237</t>
  </si>
  <si>
    <t>05-238</t>
  </si>
  <si>
    <t>05-239</t>
  </si>
  <si>
    <t>05-240</t>
  </si>
  <si>
    <t>05-241</t>
  </si>
  <si>
    <t>05-242</t>
  </si>
  <si>
    <t>05-243</t>
  </si>
  <si>
    <t>05-244</t>
  </si>
  <si>
    <t>05-245</t>
  </si>
  <si>
    <t>05-246</t>
  </si>
  <si>
    <t>05-247</t>
  </si>
  <si>
    <t>05-248</t>
  </si>
  <si>
    <t>05-249</t>
  </si>
  <si>
    <t>05-250</t>
  </si>
  <si>
    <t>05-251</t>
  </si>
  <si>
    <t>05-252</t>
  </si>
  <si>
    <t>05-253</t>
  </si>
  <si>
    <t>05-254</t>
  </si>
  <si>
    <t>05-255</t>
  </si>
  <si>
    <t>LOT N° 5 - Eclairages intérieurs, extérieurs (hors éclairage public) et accessoires</t>
  </si>
  <si>
    <t>Lorsqu'une marque et/ou une référence est indiquée en colonne F, celle-ci s'entend accompagnée des termes « ou équivalent » comme précisé en en-tête de colonne. 
De la même manière, les éventuelles marques et/ou références indiquées au sein des désignations de produits en colonne E ne visent qu'à informer les candidats sur les spécifications techniques minimales attendues mais ne constituent pas des limitations. 
Les candidats peuvent donc proposer des produits équivalents.</t>
  </si>
  <si>
    <r>
      <t xml:space="preserve">Le soumisionnaire est libre de proposer des conditionnements différents de ceux préférés par l'Université. Toutefois, la tolérance est de 3 à la hausse comme à la baisse. 
</t>
    </r>
    <r>
      <rPr>
        <b/>
        <u/>
        <sz val="12"/>
        <color rgb="FFFF0000"/>
        <rFont val="Arial"/>
        <family val="2"/>
      </rPr>
      <t xml:space="preserve">C'est-à-dire que le conditionnement proposé par le soumissionnaire ne pourra être moins de trois fois inférieur ou plus de trois fois supérieur au conditionnement préféré par l'Université. </t>
    </r>
    <r>
      <rPr>
        <b/>
        <sz val="12"/>
        <color rgb="FFFF0000"/>
        <rFont val="Arial"/>
        <family val="2"/>
      </rPr>
      <t xml:space="preserve">
Ainsi, si le conditionnement préféré par l'Université est 3L, le soumissionnaire peut proposer des conditionnements allant de 1L à 9L. 
</t>
    </r>
    <r>
      <rPr>
        <b/>
        <u/>
        <sz val="12"/>
        <color rgb="FFFF0000"/>
        <rFont val="Arial"/>
        <family val="2"/>
      </rPr>
      <t xml:space="preserve">Cette tolérance ne s'applique pas lorsque la fourniture est exprimée en 1U (unité indivisible, indiquée en rouge dans la colonne Conditionnement). </t>
    </r>
  </si>
  <si>
    <t>05-024</t>
  </si>
  <si>
    <t>05-025</t>
  </si>
  <si>
    <t>05-026</t>
  </si>
  <si>
    <t>05-027</t>
  </si>
  <si>
    <t>05-028</t>
  </si>
  <si>
    <t>05-029</t>
  </si>
  <si>
    <t>05-030</t>
  </si>
  <si>
    <t>05-031</t>
  </si>
  <si>
    <t>05-032</t>
  </si>
  <si>
    <t>05-033</t>
  </si>
  <si>
    <t>05-034</t>
  </si>
  <si>
    <t>05-035</t>
  </si>
  <si>
    <t>05-036</t>
  </si>
  <si>
    <t>05-037</t>
  </si>
  <si>
    <t>05-038</t>
  </si>
  <si>
    <t>05-039</t>
  </si>
  <si>
    <t>05-040</t>
  </si>
  <si>
    <t>05-041</t>
  </si>
  <si>
    <t>05-042</t>
  </si>
  <si>
    <t>05-043</t>
  </si>
  <si>
    <t>0044627 SYLVANIA</t>
  </si>
  <si>
    <t>0044613</t>
  </si>
  <si>
    <t>0062317</t>
  </si>
  <si>
    <t>0047547</t>
  </si>
  <si>
    <t>3813700</t>
  </si>
  <si>
    <t>0044630 SYLVANIA</t>
  </si>
  <si>
    <t>0044631 SYLVANIA</t>
  </si>
  <si>
    <t>0044614</t>
  </si>
  <si>
    <t>0042202 SYLVANIA</t>
  </si>
  <si>
    <t>0044647 SYLVANIA</t>
  </si>
  <si>
    <t>749825 PHILIPS</t>
  </si>
  <si>
    <t>749832 (réf. complète)</t>
  </si>
  <si>
    <t>752146</t>
  </si>
  <si>
    <t>752511</t>
  </si>
  <si>
    <t>73514999 PHILIPS</t>
  </si>
  <si>
    <t>73517099 PHILIPS</t>
  </si>
  <si>
    <t>752160</t>
  </si>
  <si>
    <t>0062319</t>
  </si>
  <si>
    <t>724549 LEDVANCE</t>
  </si>
  <si>
    <t>724587 LEDVANCE</t>
  </si>
  <si>
    <t>0044700 SYLVANIA</t>
  </si>
  <si>
    <t>0044701 SYLVANIA</t>
  </si>
  <si>
    <t>0044703 SYLVANIA</t>
  </si>
  <si>
    <t>212680 SG LIGHITNG</t>
  </si>
  <si>
    <t>0034005 SYLVANIA</t>
  </si>
  <si>
    <t>0034044 SYLVANIA</t>
  </si>
  <si>
    <t>0034020 SYLVANIA</t>
  </si>
  <si>
    <t>00340044 SYLVANIA</t>
  </si>
  <si>
    <t>0055613</t>
  </si>
  <si>
    <t>0034054</t>
  </si>
  <si>
    <t>31205670 SERMES</t>
  </si>
  <si>
    <t>31205674 SERMES</t>
  </si>
  <si>
    <t>31205676 SERMES</t>
  </si>
  <si>
    <t>0042691 SYLVANIA</t>
  </si>
  <si>
    <t>0042693 SYLVANIA</t>
  </si>
  <si>
    <t>96634873 THORN</t>
  </si>
  <si>
    <t>96634875</t>
  </si>
  <si>
    <t>96634878</t>
  </si>
  <si>
    <t xml:space="preserve">Inclus </t>
  </si>
  <si>
    <t>0044000 SYLVANIA</t>
  </si>
  <si>
    <t>0044001 SYLVANIA</t>
  </si>
  <si>
    <t>44002 SYLVANIA</t>
  </si>
  <si>
    <t>44045 SYLVANIA</t>
  </si>
  <si>
    <t>47197 SYLVANIA</t>
  </si>
  <si>
    <t>44036 SYLVANIA</t>
  </si>
  <si>
    <t xml:space="preserve"> SYLVANIA</t>
  </si>
  <si>
    <t>44004 SYLVANIA</t>
  </si>
  <si>
    <t>44005 SYLVANIA</t>
  </si>
  <si>
    <t>44006 SYLVANIA</t>
  </si>
  <si>
    <t>44046 SYLVANIA</t>
  </si>
  <si>
    <t>44038 SYLVANIA</t>
  </si>
  <si>
    <t>44037 SYLVANIA</t>
  </si>
  <si>
    <t>START Panel Backlit 600 UGR19 27W 3600lm 840 LILO</t>
  </si>
  <si>
    <t>START Panel Backlit 1200 UGR19 29W 3800lm 840 LILO</t>
  </si>
  <si>
    <t>START Panel Backlit 1200 UGR19 29W 3800lm 840 DALI</t>
  </si>
  <si>
    <t>START Panel Backlit 12x6 UGR19 58W 5900lm 840 LILO</t>
  </si>
  <si>
    <t>Quantum 1200x600 IP54 38W 6000lm 840 DALI</t>
  </si>
  <si>
    <t>CoreLine Panel G6, UltraEfficient, 22.5 W, 600x600 mm, VPC, 3600 lm, 4000 K, UGR19 Driver on/off</t>
  </si>
  <si>
    <t>CoreLine Panel G6, UltraEfficient, 23.5 W, 600x600 mm, VPC, 3600 lm, 4000 K, DALI, UGR19</t>
  </si>
  <si>
    <t>CoreLine Panel G6, 26 W, 1200x30 mm, VPC, 3600 lm, 4000 K</t>
  </si>
  <si>
    <t>CoreLine Panel G6, 26 W, 1200x30 mm, VPC, 3600 lm, 4000 K, DALI</t>
  </si>
  <si>
    <t>Panneau LED 600x600 32W IRC95 3000k/4000k</t>
  </si>
  <si>
    <t>Panneau LED 300x1200 prismatique 32W IRC95 3000k/4000k</t>
  </si>
  <si>
    <t>QUADRO E UGR14 600 MP 15-34W 2100-4500lm 830</t>
  </si>
  <si>
    <t>QUADRO E UGR14 600 MP 15-34W 2300-4650lm 840</t>
  </si>
  <si>
    <t>QUADRO E UGR16 600 34W 4650lm 840 DALI</t>
  </si>
  <si>
    <t>Sense Pro 600x600 Blanc 4340lm 3000K Ra&gt;80 PIR Sensor, compris télécommande de programmation</t>
  </si>
  <si>
    <t>Cadre saillie en KIT 600x600 hauteur 75mm</t>
  </si>
  <si>
    <t>Cable de suspension</t>
  </si>
  <si>
    <t>Panneaux LED 600x600 28w CCT DALI/PUSH optique blanche</t>
  </si>
  <si>
    <t>Panneaux LED 600x600 28w CCT DALI/PUSH optique noire</t>
  </si>
  <si>
    <t>Panneaux LED 300x1200mm 28w CCT DALI/PUSH optique blanche</t>
  </si>
  <si>
    <t>Panneaux LED 300x1200mm 28w CCT DALI/PUSH optique noire</t>
  </si>
  <si>
    <t>ENCASTRÉ MODULAIRE SOFT INDIRECT LED 50W 3600LM 3000K</t>
  </si>
  <si>
    <t>ENCASTRÉ MODULAIRE SOFT INDIRECT LED 50W 3800LM 4000K</t>
  </si>
  <si>
    <t>ENCASTRÉ MODULAIRE SOFT INDIRECT LED 50W 3800LM 4000K - DALI</t>
  </si>
  <si>
    <t>Dalle lumineuse START Panel Backlit 600 IP65 36W 4400lm 840</t>
  </si>
  <si>
    <t>Dalle lumineuse START Panel Backlit 600 IP65 36W 4400lm 840 DALI</t>
  </si>
  <si>
    <t>ROXY 1200 ASYM 2000 840</t>
  </si>
  <si>
    <t>support déporté pour luminaire ROXY</t>
  </si>
  <si>
    <t>Cable de suspension pour luminaire ROXY</t>
  </si>
  <si>
    <t>OptiClip 600 2L 26W 840 CC BLA - 600x600 non dimmable</t>
  </si>
  <si>
    <t>OptiClip 600 2L 26W 840 DALI BLA -600x600  compatible DALI</t>
  </si>
  <si>
    <t>OptiClip 600 2L 26W 840 SSC BLA -600x600  compatible SylSmartStandalone</t>
  </si>
  <si>
    <t>OptiClip 600 2L 27W 840 SSA BLA - 600x600 compatible SylSmartConnected Building</t>
  </si>
  <si>
    <t>Cadre pour montage saillie 600x600 mm</t>
  </si>
  <si>
    <t xml:space="preserve">1 module Opticlip 840 2 câbles - module de remplacement </t>
  </si>
  <si>
    <t xml:space="preserve">1 module Opticlip 840 1 câble - module de remplacement </t>
  </si>
  <si>
    <t>OptiClip 1200 1L 26W 840 CC BLA - 1200/300 non dimmable</t>
  </si>
  <si>
    <t>OptiClip 1200 1L 26W 840 DALI BLA - 1200/300 compatible DALI</t>
  </si>
  <si>
    <t>OptiClip 1200 1L 26W 840 SSC BLA - 1200/300 compatible SylSmartStandalone</t>
  </si>
  <si>
    <t>OptiClip 1200 1L 26W 840 SSA BLA - 1200/300 compatible SylSmartConnected Building</t>
  </si>
  <si>
    <t>Cadre montage saillie 1200x300x70mm</t>
  </si>
  <si>
    <t>1 module Opticlip 840 2 câbles - module de remplacement 490mm</t>
  </si>
  <si>
    <t>1 module Opticlip 840 1 câble - module de remplacement 490mm</t>
  </si>
  <si>
    <t>Cadre saillie en KIT 600x600 hauteur 75mm ral 9016</t>
  </si>
  <si>
    <t>Cadre encastrement pour luminaire 595x595mm</t>
  </si>
  <si>
    <t>kit de filins de suspension pour dalle LED</t>
  </si>
  <si>
    <t>Ecarteur isolant</t>
  </si>
  <si>
    <t>Cadre saillie en KIT 300x1200 hauteur 75mm ral 9016</t>
  </si>
  <si>
    <t>Cadre Saillie en KIT hauteur 75mm pour panneau 295x1195mm</t>
  </si>
  <si>
    <t>Cadre encastrement pour luminaire 295x1195mm</t>
  </si>
  <si>
    <t>Filin de suspension pour dalle LED (2 sachets par dalle)</t>
  </si>
  <si>
    <t>Cable de suspension DARWIN</t>
  </si>
  <si>
    <t>Cadre saillie assemble 1200X300 hauteur 75mm ral 9016</t>
  </si>
  <si>
    <t>Kit de fixation sailie</t>
  </si>
  <si>
    <t>LEADER P 1122 LP</t>
  </si>
  <si>
    <t>LEADER P 1402 LP</t>
  </si>
  <si>
    <t>LEADER P 1682 LP</t>
  </si>
  <si>
    <t>Accessoire Contrôleur DaliSyst</t>
  </si>
  <si>
    <t>Accessoire paire d'embouts blancs</t>
  </si>
  <si>
    <t>Accessoire kit serre câbles</t>
  </si>
  <si>
    <t>Câble de suspension (la pièce)</t>
  </si>
  <si>
    <t>LEADER S Câbles d’alim. 3x1,5mm2 (la pièce) blanc</t>
  </si>
  <si>
    <t>31264XY2 SERMES</t>
  </si>
  <si>
    <t>31264XY3 SERMES</t>
  </si>
  <si>
    <t>31264XY4 SERMES</t>
  </si>
  <si>
    <t>31271240</t>
  </si>
  <si>
    <t>31260592 SERMES</t>
  </si>
  <si>
    <t>31260595 SERMES</t>
  </si>
  <si>
    <t>Kit de fixation saillie pour LINUS 44</t>
  </si>
  <si>
    <t>EXACL.08</t>
  </si>
  <si>
    <t>ZUM42183293</t>
  </si>
  <si>
    <t>ZUM42183300</t>
  </si>
  <si>
    <t>ZUM42184968</t>
  </si>
  <si>
    <t>ZUM42183307</t>
  </si>
  <si>
    <t>ZUM42183314</t>
  </si>
  <si>
    <t>TECTON C LED16000-840 L2000 WB LDE</t>
  </si>
  <si>
    <t>ZUM42184978</t>
  </si>
  <si>
    <t>TEC/CONT/SLN2/SLOIN/EQL/CHAL3 ASI2 O-L</t>
  </si>
  <si>
    <t>ZUM22169179</t>
  </si>
  <si>
    <t>TECTON TE WH alim</t>
  </si>
  <si>
    <t>ZUM22128083</t>
  </si>
  <si>
    <t>TECTON T 2000 WH rail</t>
  </si>
  <si>
    <t>ZUM22128036</t>
  </si>
  <si>
    <t>TECTON T 3000 WH rail</t>
  </si>
  <si>
    <t>ZUM22128058</t>
  </si>
  <si>
    <r>
      <t xml:space="preserve">Pourcentage de remise accordé par le soumissionnaire pour les autres fournitures non-prévues au sein du présent BPU faisant partie de la famille suivante : </t>
    </r>
    <r>
      <rPr>
        <b/>
        <sz val="11"/>
        <color theme="1"/>
        <rFont val="Arial"/>
        <family val="2"/>
      </rPr>
      <t>LINEAIRE LED</t>
    </r>
  </si>
  <si>
    <t>Slim-Fit CS - Downlight extra-plat IP44 240V 6W 3000K/4000K BL</t>
  </si>
  <si>
    <t>Slim-Fit CS - Downlight extra-plat IP44 240V 9W 3000K/4000K BL</t>
  </si>
  <si>
    <t>Driver</t>
  </si>
  <si>
    <t>Slim-Fit CS - Downlight extra-plat IP44 240V 18W 3000K/4000K BL</t>
  </si>
  <si>
    <t>Slim-Fit CS - Downlight extra-plat IP44 240V 24W 3000K/4000K BL</t>
  </si>
  <si>
    <t>Insaver G2 UGR19 200sq 20W 2500lm 840</t>
  </si>
  <si>
    <t>Driver LED on/off</t>
  </si>
  <si>
    <t>Insaver G2 UGR19 200sq 20W 2500lm 840 -  driverDALI</t>
  </si>
  <si>
    <t>Driver DALI</t>
  </si>
  <si>
    <t>RTproCS - DL150105</t>
  </si>
  <si>
    <t>ONExLITE - DL150099</t>
  </si>
  <si>
    <t>LumiCWS - DL151096</t>
  </si>
  <si>
    <t>Driver TRIAC</t>
  </si>
  <si>
    <t>LumiCWS - DR157265</t>
  </si>
  <si>
    <t>START Downlight ECO 145 12W 3000K on/off</t>
  </si>
  <si>
    <t>START Downlight ECO 145 12W 4000K on/off</t>
  </si>
  <si>
    <t>START Downlight ECO 215 24W 3000K on/off</t>
  </si>
  <si>
    <t>START Downlight ECO 215 24W 4000K on/off</t>
  </si>
  <si>
    <t>DL150235 SWITCHLITE</t>
  </si>
  <si>
    <t>DL150242 SWITCHLITE</t>
  </si>
  <si>
    <t>DL150266 SWITCHLITE</t>
  </si>
  <si>
    <t>DL1502373 SWITCHLITE</t>
  </si>
  <si>
    <t>0030513 SYLVANIA</t>
  </si>
  <si>
    <t>0030543 SYLVANIA</t>
  </si>
  <si>
    <t>DL150105 SWITCHLITE</t>
  </si>
  <si>
    <t>DL150099 SWITCHLITE</t>
  </si>
  <si>
    <t>DL151096 SWITCHLITE</t>
  </si>
  <si>
    <t>DR157265</t>
  </si>
  <si>
    <t>0055185 SYLVANIA</t>
  </si>
  <si>
    <t>0055188 SYLVANIA</t>
  </si>
  <si>
    <t>0055187 SYLVANIA</t>
  </si>
  <si>
    <t>0055190 SYLVANIA</t>
  </si>
  <si>
    <t>ARIC 11015</t>
  </si>
  <si>
    <t>Spot IKON 6W CCT blanc IP65 recouvrable avec sensor IR reglable</t>
  </si>
  <si>
    <t>Rallonge IKON cable 80cm</t>
  </si>
  <si>
    <r>
      <t xml:space="preserve">Pourcentage de remise accordé par le soumissionnaire pour les autres fournitures non-prévues au sein du présent BPU faisant partie de la famille suivante : </t>
    </r>
    <r>
      <rPr>
        <b/>
        <sz val="11"/>
        <color theme="1"/>
        <rFont val="Arial"/>
        <family val="2"/>
      </rPr>
      <t>DOWNLIGHT SPOT LED drivers et accessoires</t>
    </r>
  </si>
  <si>
    <t>Hublot LED 20W on/off</t>
  </si>
  <si>
    <t>Hublot LED 20W capteur Présence - Lumière du jour intégrés</t>
  </si>
  <si>
    <t>SpheralCWS - Hublot LED IP65 IK10 15/18/22W CS 3000/3500/4000K BL</t>
  </si>
  <si>
    <t>SpheralCWS - Hublot LED IP65 IK10 15/18/22W CS 3000/3500/4000K BL + détection hyperfréquence</t>
  </si>
  <si>
    <t>SpheralCWS - Hublot LED IP65 IK10 15/22/28W CS 3000/3500/4000K BL + modulable avec accessoires : détecteur HF, Eclairage de sécurité et Drivers</t>
  </si>
  <si>
    <t>SpheralCWS - Hublot LED IP65 IK10 15/22/28W CS 3000/3500/4000K BL + capteur HyperFreq</t>
  </si>
  <si>
    <t>Asimes - Hublot Asymétrique IP65 IK10 3000K/3500K/4000K D=355mm 30W 2500lm BL</t>
  </si>
  <si>
    <t>Pires - Hublot IP65 IK10 3000/3500/4000K D=270mm 16W 1600lm BL I.R</t>
  </si>
  <si>
    <t>Evje 2000 hublot extérieur graphite 1180lm 3000K Ra&gt;80 coupure de phase. On/off</t>
  </si>
  <si>
    <t>Evje 2000 hublot extérieur graphite 1180lm 3000K Ra&gt;80 coupure de phase. Avec détecteur</t>
  </si>
  <si>
    <t>Sidewalk 2000 hublot carré 1250lm 3000K Ra&gt;80 non dimmable</t>
  </si>
  <si>
    <t>Sidewalk 2000 hublot carré graphite 1300lm 3000K Ra&gt;80 avec détecteur</t>
  </si>
  <si>
    <t>OrbitalCSR - Hublot LED RSE IP66 IK10 240V D=300mm 10/14/20W 3000/3500/4000K BL</t>
  </si>
  <si>
    <t>OrbitalCSR - Hublot LED RSE IP66 IK10 240V D=300 10/14/20W 3000/3500/4000K BL +M avec détection HF</t>
  </si>
  <si>
    <t>96637988 THORN</t>
  </si>
  <si>
    <t>96637989 THORN</t>
  </si>
  <si>
    <t>BH150440 SWITCHLITE</t>
  </si>
  <si>
    <t>BH150457 SWITCHLITE</t>
  </si>
  <si>
    <t>BH150341 SWITCHLITE</t>
  </si>
  <si>
    <t>BH150358 SWITCHLITE</t>
  </si>
  <si>
    <t>BH156824 SWITCHLITE</t>
  </si>
  <si>
    <t>BH156794 SWITCHLITE</t>
  </si>
  <si>
    <t>643820 SG LIGHTING</t>
  </si>
  <si>
    <t>643821 SG LIGHITNG</t>
  </si>
  <si>
    <t>623839 SG LIGHTING</t>
  </si>
  <si>
    <t>633839 SG LIGHTING</t>
  </si>
  <si>
    <t>BH150143 SWITCHLITE</t>
  </si>
  <si>
    <t>BH150150 SWITCHLITE</t>
  </si>
  <si>
    <r>
      <t xml:space="preserve">Pourcentage de remise accordé par le soumissionnaire pour les autres fournitures non-prévues au sein du présent BPU faisant partie de la famille suivante : </t>
    </r>
    <r>
      <rPr>
        <b/>
        <sz val="11"/>
        <color theme="1"/>
        <rFont val="Arial"/>
        <family val="2"/>
      </rPr>
      <t>HUBLOT LED</t>
    </r>
  </si>
  <si>
    <t>Etanche DP LED classique 1200 32W 3000K 4000lm IP65 / IK08 50 000h L80/B10</t>
  </si>
  <si>
    <t>Etanche DP LED classique 1200 32W 4000K 4400lm IP65 / IK08 50 000h L80/B10</t>
  </si>
  <si>
    <t>Etanche DP LED classique 1200 Sensor HF 32W 4000K 4400lm IP65 Maître/Suiveur</t>
  </si>
  <si>
    <t>Télécommande de contrôle capteur</t>
  </si>
  <si>
    <t>Etanche DP LED classique 1500 46W 3000K 5750lm IP65 / IK08 50 000h L80/B10</t>
  </si>
  <si>
    <t>541085 LEDVANCE</t>
  </si>
  <si>
    <t>541108 LEDVANCE</t>
  </si>
  <si>
    <t>541962 LEDVANCE</t>
  </si>
  <si>
    <t>541184 LEDVANCE</t>
  </si>
  <si>
    <t>541207 LEDVANCE</t>
  </si>
  <si>
    <t>541986 LEDVANCE</t>
  </si>
  <si>
    <t>541245 LEDVANCE</t>
  </si>
  <si>
    <t>0046426 SYLVANIA</t>
  </si>
  <si>
    <t>0046427 SYLVANIA</t>
  </si>
  <si>
    <t>0048986 SYLVANIA</t>
  </si>
  <si>
    <t>Etanche LED MALAGA 1500mm 4000k linkable 40W</t>
  </si>
  <si>
    <t>Etanche LED MALAGA 1500mm 4000k linkable 40W sensor HF</t>
  </si>
  <si>
    <t>Télécommande de contrôle capteur HF Malaga V3</t>
  </si>
  <si>
    <t>Etanche LED MALAGA TRAVERSANT 1500mm 4000k 40W on/off HAUT FLUX</t>
  </si>
  <si>
    <t>Etanche LED MALAGA CENTRAL 1200mm 4000k 30W on/off</t>
  </si>
  <si>
    <t>Etanche LED MALAGA CENTRAL 1500mm 4000k 40W on/off</t>
  </si>
  <si>
    <t>Etanche EASY V2 1200mm 22-30W 160lm/w IRC80 4000K</t>
  </si>
  <si>
    <t>Etanche EASY V2 1500mm 30-40W 160lm/w IRC80 4000K</t>
  </si>
  <si>
    <t>Sensor HF EASY V2</t>
  </si>
  <si>
    <r>
      <t xml:space="preserve">Pourcentage de remise accordé par le soumissionnaire pour les autres fournitures non-prévues au sein du présent BPU faisant partie de la famille suivante : </t>
    </r>
    <r>
      <rPr>
        <b/>
        <sz val="11"/>
        <color theme="1"/>
        <rFont val="Arial"/>
        <family val="2"/>
      </rPr>
      <t>ETANCHES LED et accessoires</t>
    </r>
  </si>
  <si>
    <t>ALIM STANDARD 30W BLANCA IP20</t>
  </si>
  <si>
    <t>ALIM STANDARD  60W BLANCA IP20</t>
  </si>
  <si>
    <t>ALIM STANDARD 75W BLANCA IP20</t>
  </si>
  <si>
    <t>ALIM STANDARD 120W BLANCA IP20</t>
  </si>
  <si>
    <t>ALIM STANDARD 150W BLANCA IP20</t>
  </si>
  <si>
    <t>TIRA 1 mt. FINE-69 140LED/M 24 VDC 9,6W/M 2700K IP20</t>
  </si>
  <si>
    <t>BEN69270</t>
  </si>
  <si>
    <t>TIRA 1 mt. FINE-69 140LED/M 24 VDC 9,6W/M 3000K IP20</t>
  </si>
  <si>
    <t>BEN69300</t>
  </si>
  <si>
    <t>TIRA 1 mt. FINE-69 140LED/M 24 VDC 9,6W/M 4000K IP20</t>
  </si>
  <si>
    <t>BEN69400</t>
  </si>
  <si>
    <t>TIRA 1 mt. FINE-69 140LED/M 24 VDC 9,6W/M 2700K IP65</t>
  </si>
  <si>
    <t>BEN69275</t>
  </si>
  <si>
    <t>TIRA 1 mt. FINE-69 140LED/M 24 VDC 9,6W/M 3000K IP65</t>
  </si>
  <si>
    <t>BEN69305</t>
  </si>
  <si>
    <t>TIRA 1 mt. FINE-69 140LED/M 24 VDC 9,6W/M 4000K IP65</t>
  </si>
  <si>
    <t>BEN69405</t>
  </si>
  <si>
    <t>TIRA 1 mt. FINE-41 140LED/M 24 VDC 14,4W/M 2700K IP20</t>
  </si>
  <si>
    <t>BEN41270</t>
  </si>
  <si>
    <t>TIRA 1 mt. FINE-41 140LED/M 24 VDC 14,4W/M 3000K IP20</t>
  </si>
  <si>
    <t>BEN41300</t>
  </si>
  <si>
    <t>TIRA 1 mt. FINE-41 140LED/M 24 VDC 14,4W/M 4000K IP20</t>
  </si>
  <si>
    <t>BEN41400</t>
  </si>
  <si>
    <t>TIRA 1 mt. FINE-41 140LED/M  24 VDC 14,4W/M 2700K IP65</t>
  </si>
  <si>
    <t>BEN41275</t>
  </si>
  <si>
    <t>TIRA 1 mt. FINE-41 140LED/M 24 VDC 14,4W/M 3000K IP65</t>
  </si>
  <si>
    <t>BEN41305</t>
  </si>
  <si>
    <t>TIRA 1 mt. FINE-41 140LED/M 24 VDC 14,4W/M 4000K IP65</t>
  </si>
  <si>
    <t>BEN41405</t>
  </si>
  <si>
    <t>TIRA 1 mt. FINE-31 512 LED/M 24 VDC 12W/M 2700K IP20</t>
  </si>
  <si>
    <t>BEN31270</t>
  </si>
  <si>
    <t>TIRA 1 mt. FINE-31 512 LED/M 24 VDC 12W/M 3000K IP20</t>
  </si>
  <si>
    <t>BEN31300</t>
  </si>
  <si>
    <t>TIRA 1 mt. FINE-31 512 LED/M 24 VDC 12W/M 4000K IP20</t>
  </si>
  <si>
    <t>BEN31400</t>
  </si>
  <si>
    <t>TIRA 1 mt. FINE-31 LED COB-24Vdc-12W/m-2700K-IP67</t>
  </si>
  <si>
    <t>BEN31277</t>
  </si>
  <si>
    <t>TIRA 1 mt. FINE-31 LED COB-24Vdc-12W/m-3000K-IP67</t>
  </si>
  <si>
    <t>BEN31307</t>
  </si>
  <si>
    <t>TIRA 1 mt. FINE-31 LED COB-24Vdc-12W/m-4000K-IP67</t>
  </si>
  <si>
    <t>BEN31407</t>
  </si>
  <si>
    <t>METRO PERFIL SUPERFICIE BOX-23 ACABADO BLANCO</t>
  </si>
  <si>
    <t>BEN23121</t>
  </si>
  <si>
    <t>METRO DIFUSOR OPAL BOX-23</t>
  </si>
  <si>
    <t>BEN23480</t>
  </si>
  <si>
    <t>TAPA CON SALIDA CABLE PARA BOX-23 ACABADO GRIS</t>
  </si>
  <si>
    <t>BEN23633</t>
  </si>
  <si>
    <t>TAPA SIN SALIDA CABLE PARA BOX-23 ACABADO GRIS</t>
  </si>
  <si>
    <t>BEN23623</t>
  </si>
  <si>
    <t>CLIP PLASTICO PARA BOX-23</t>
  </si>
  <si>
    <t>BEN23380</t>
  </si>
  <si>
    <t>BEN62430</t>
  </si>
  <si>
    <t>BEN62460</t>
  </si>
  <si>
    <t>BEN62475</t>
  </si>
  <si>
    <t>BEN62412</t>
  </si>
  <si>
    <t>BEN62415</t>
  </si>
  <si>
    <t>Alimentation TRIDONIC Dali/Push 35W 24V</t>
  </si>
  <si>
    <t>COLLC35-24V-SCPRE</t>
  </si>
  <si>
    <t>Alimentation TRIDONIC Dali/Push 60W 24V</t>
  </si>
  <si>
    <t>COLLC60-24V-SCPRE</t>
  </si>
  <si>
    <t>Alimentation TRIDONIC Dali/Push 100W 24V</t>
  </si>
  <si>
    <t>COLLC100-24V-SCPRE</t>
  </si>
  <si>
    <t>Alimentation TRIDONIC Dali/Push 150W 24V</t>
  </si>
  <si>
    <t>COLLC150-24V-SCPRE</t>
  </si>
  <si>
    <r>
      <t xml:space="preserve">Pourcentage de remise accordé par le soumissionnaire pour les autres fournitures non-prévues au sein du présent BPU faisant partie de la famille suivante : </t>
    </r>
    <r>
      <rPr>
        <b/>
        <sz val="11"/>
        <color theme="1"/>
        <rFont val="Arial"/>
        <family val="2"/>
      </rPr>
      <t>BANDEAUX LED drivers et accessoires</t>
    </r>
  </si>
  <si>
    <t>Projecteur LED - LEONIE VARIOFLEX IP65 16W 830/35/40</t>
  </si>
  <si>
    <t>Projecteur LED - LEONIE VARIOFLEX IP65 40W 830/35/40</t>
  </si>
  <si>
    <t>Détecteur de présence et jour - LEONIE VARIOFLEX PLUG&amp;PLAY MWS</t>
  </si>
  <si>
    <t>Projecteur LDV FL150 SensorLight ML 83/100W 840 12500/15000lm Sym100 IP66 Noir Multi Lumen</t>
  </si>
  <si>
    <t>Projecteur A ASYMETRIQUE Ent/Ext 60/80/100W on/off</t>
  </si>
  <si>
    <t>Projecteur M ASYMETRIQUE Ent/Ext 60/80/100W on/off</t>
  </si>
  <si>
    <t>Applique murale TOBY VARIOFLEX M 2000 822/27/30/35/40</t>
  </si>
  <si>
    <t>PIXO - Borne Ext. IP54 IK05, LED intég. 12,5W 3000K 800lm 25000h</t>
  </si>
  <si>
    <t>PIXO - Borne Ext. IP54 IK05, LED intég. 12,5W 3000K 1070lm 30000h</t>
  </si>
  <si>
    <t>Support de borne  500mm + Platine de scellement</t>
  </si>
  <si>
    <t>Support de borne 1000mm + Platine de scellement</t>
  </si>
  <si>
    <t>BORNE SOLAIRE SOLARY</t>
  </si>
  <si>
    <t>Telecommande de gestion</t>
  </si>
  <si>
    <t>Urban Lantern 34/42/49/59W 830/840 4520..8200lm IP66 IK10 145° Gris Multi Select - RAL 7024</t>
  </si>
  <si>
    <t>Urban Lantern 34/42/49/59W 830/840 4520..8200lm IP66 IK10 145° Noir Multi Select - RAL 9017</t>
  </si>
  <si>
    <t>LEDVANCE Urban Lantern en aluminium noir (RAL9017). Remplacement des luminaires boules. Sélecteur de puissance et de température de couleur. Classe II, jusqu'à 139lm/W, IRC&gt;80, 100 000h L80. Temp. -30..+50°C. Dim: d=395x417mm.</t>
  </si>
  <si>
    <t>Urban Lantern 34/42/49/59W 830/840 4520..8200lm IP66 IK10 ASYM Gris Multi Select</t>
  </si>
  <si>
    <t>Lanterne Streetlight AREA SPD SM 45W/3000K 5850lm IP66 IK08 160°x56° 10kV</t>
  </si>
  <si>
    <t>Lanterne Streetlight AREA SPD LA 90W/3000K 11700lm IP66 IK08 155°x69° 10kV</t>
  </si>
  <si>
    <t>Lanterne Streetlight AREA SPD LA 120W/3000K 15600lm IP66 IK08 155°x69° 10kV</t>
  </si>
  <si>
    <t>Tete de mat solaire 60W gris 3000K PIR sensor</t>
  </si>
  <si>
    <t>HY43 Lanterne rectangulaire 3000K 30W 5400lm 64000h Asymétrique° IP65 IK07</t>
  </si>
  <si>
    <t xml:space="preserve">LAMPE LED CORN 1D E27 36W 3500 lm </t>
  </si>
  <si>
    <t>96635663 THORN</t>
  </si>
  <si>
    <t>96635647 THORN</t>
  </si>
  <si>
    <t>96635648 THORN</t>
  </si>
  <si>
    <t>307003 LEDVANCE</t>
  </si>
  <si>
    <t>31211602 SERMES</t>
  </si>
  <si>
    <t>31211608 SERMES</t>
  </si>
  <si>
    <t>96637986 THORN</t>
  </si>
  <si>
    <t>50814 ARIC</t>
  </si>
  <si>
    <t>51401 ARIC</t>
  </si>
  <si>
    <t>9450SOLARY LUTEC</t>
  </si>
  <si>
    <t>246791 LEDVANCE</t>
  </si>
  <si>
    <t>246807 LEDVANCE</t>
  </si>
  <si>
    <t>246814 LEDVANCE</t>
  </si>
  <si>
    <t>030376 LEDVANCE</t>
  </si>
  <si>
    <t>079825 LEDVANCE</t>
  </si>
  <si>
    <t>079900 LEDVANCE</t>
  </si>
  <si>
    <t>ARTLUX</t>
  </si>
  <si>
    <t>51776 ARIC</t>
  </si>
  <si>
    <t>MAT CYLINDRO CONIQUE AURIGA 60 H3m tiges inclus 200x200  J16/14x300 ACIER GALVA</t>
  </si>
  <si>
    <t>VALAURIGA3</t>
  </si>
  <si>
    <t>MAT CYLINDRO CONIQUE AURIGA 60 H4m tiges inclus 200x200 J16/14x300 ACIER GALVA</t>
  </si>
  <si>
    <t>VALAURIGA4</t>
  </si>
  <si>
    <t>MAT CYLINDRO CONIQUE AURIGA 60 H5m tiges inclus 200x200 J16/14x300 ACIER GALVA</t>
  </si>
  <si>
    <t>VALAURIGA5</t>
  </si>
  <si>
    <t>MAT CYLINDRO CONIQUE AURIGA 60 H6m tiges inclus 200x200 J16/14x300 ACIER GALVA</t>
  </si>
  <si>
    <t>VALAURIGA6</t>
  </si>
  <si>
    <t>MAT CYLINDRO CONIQUE AURIGA 60 H7m tiges inclus 300x300 J20/18x400 ACIER GALVA</t>
  </si>
  <si>
    <t>VALAURIGA7</t>
  </si>
  <si>
    <t>MAT CYLINDRO CONIQUE AURIGA 60 H8m tiges inclus 300x300 J20/18x400 ACIER GALVA</t>
  </si>
  <si>
    <t>VALAURIGA8</t>
  </si>
  <si>
    <t>MAT CYLINDRO CONIQUE AURIGA 60 H9m tiges inclus 300x300 J20/18x400 ACIER GALVA</t>
  </si>
  <si>
    <t>VALAURIGA9</t>
  </si>
  <si>
    <t>MAT CYLINDRO CONIQUE AURIGA 60 H10m tiges inclus 300x300 J20/18x400 ACIER GALVA</t>
  </si>
  <si>
    <t>VALAURIGA10</t>
  </si>
  <si>
    <t>COFFRET DE SECURITE MINIPAK 1FPN2 B 4BD2 (bornier-sortie basse)</t>
  </si>
  <si>
    <t>FIMS6110</t>
  </si>
  <si>
    <r>
      <t xml:space="preserve">Pourcentage de remise accordé par le soumissionnaire pour les autres fournitures non-prévues au sein du présent BPU faisant partie de la famille suivante : </t>
    </r>
    <r>
      <rPr>
        <b/>
        <sz val="11"/>
        <color theme="1"/>
        <rFont val="Arial"/>
        <family val="2"/>
      </rPr>
      <t>PROJECTEUR / APPLIQUE LED/ BORNE / TETE DE MAT / MAT et accessoires</t>
    </r>
  </si>
  <si>
    <r>
      <t xml:space="preserve">Pourcentage de remise accordé par le soumissionnaire pour les autres fournitures non-prévues au sein du présent BPU faisant partie de la famille suivante : </t>
    </r>
    <r>
      <rPr>
        <b/>
        <sz val="11"/>
        <color theme="1"/>
        <rFont val="Arial"/>
        <family val="2"/>
      </rPr>
      <t>INDUSTRIEL LED et accessoires</t>
    </r>
  </si>
  <si>
    <t>Detecteur PIR pour gamelle</t>
  </si>
  <si>
    <t>Telecommande de controle pour détecteur PIR Gamelle</t>
  </si>
  <si>
    <t>Coupole en Polycarbonate pour gamelle</t>
  </si>
  <si>
    <t>Coupole en Aluminum Noire pour Gamelle</t>
  </si>
  <si>
    <t>Armature industrielle Rocks IP65 72W 13500lm 840 Large Z18</t>
  </si>
  <si>
    <t>Armature industrielle Rocks IP65 142W 26500lm 840 Large Z18</t>
  </si>
  <si>
    <t>Armature industrielle Rocks IP65 178W 33000lm 840 Large Z18</t>
  </si>
  <si>
    <t>Armature industrielle Rocks IP65 72W 13100lm 840 Allee Z18</t>
  </si>
  <si>
    <t>Armature industrielle Rocks IP65 142W 26000lm 840 Allee Z18</t>
  </si>
  <si>
    <t>Etrier de fixation</t>
  </si>
  <si>
    <t>AHRD200WB0 SERMES</t>
  </si>
  <si>
    <t>AHRD200WB4 SERMES</t>
  </si>
  <si>
    <t>AHRO-SENSOR-PIR-GR</t>
  </si>
  <si>
    <t>ADL-REMOTE-MR013</t>
  </si>
  <si>
    <t>AHRO-REF-PC</t>
  </si>
  <si>
    <t>AHRO-REF-AL</t>
  </si>
  <si>
    <t>2825416 SYLVANIA</t>
  </si>
  <si>
    <t>2825420 SYLVANIA</t>
  </si>
  <si>
    <t>2825422 SYLVANIA</t>
  </si>
  <si>
    <t>2825417 SYLVANIA</t>
  </si>
  <si>
    <t>2825421 SYLVANIA</t>
  </si>
  <si>
    <t>2825471</t>
  </si>
  <si>
    <t>2825472</t>
  </si>
  <si>
    <t>2825470</t>
  </si>
  <si>
    <t>Armature LED EVO 4000K 110W/150W/200W 1-10V</t>
  </si>
  <si>
    <t>Armature LED EVO 4000K 110W/150W/200W DALI</t>
  </si>
  <si>
    <t>SENSOR IP65 IR et luminosité DALI Zhaga</t>
  </si>
  <si>
    <t>Telecommande de programmation</t>
  </si>
  <si>
    <t>05-256</t>
  </si>
  <si>
    <t>05-257</t>
  </si>
  <si>
    <t>05-258</t>
  </si>
  <si>
    <t>05-259</t>
  </si>
  <si>
    <t>05-260</t>
  </si>
  <si>
    <t>05-261</t>
  </si>
  <si>
    <t>05-262</t>
  </si>
  <si>
    <t>05-263</t>
  </si>
  <si>
    <t>05-264</t>
  </si>
  <si>
    <t>05-265</t>
  </si>
  <si>
    <t>05-266</t>
  </si>
  <si>
    <t>05-267</t>
  </si>
  <si>
    <t>05-268</t>
  </si>
  <si>
    <t>05-269</t>
  </si>
  <si>
    <t>05-270</t>
  </si>
  <si>
    <t>05-271</t>
  </si>
  <si>
    <t>05-272</t>
  </si>
  <si>
    <t>05-273</t>
  </si>
  <si>
    <t>05-274</t>
  </si>
  <si>
    <t>05-275</t>
  </si>
  <si>
    <t>05-276</t>
  </si>
  <si>
    <t>05-277</t>
  </si>
  <si>
    <t>05-278</t>
  </si>
  <si>
    <t>05-279</t>
  </si>
  <si>
    <t>05-280</t>
  </si>
  <si>
    <t>05-281</t>
  </si>
  <si>
    <t>Lampes LED ToLEDo Retro A60 4,5W 470lm 827 E27</t>
  </si>
  <si>
    <t>SYL0029323</t>
  </si>
  <si>
    <t>Lampes LED ToLEDo Retro A60 4,5W 470lm 840 E27</t>
  </si>
  <si>
    <t>SYL0029324</t>
  </si>
  <si>
    <t>ToLEDo Retro A60 7W 806lm 827 E27</t>
  </si>
  <si>
    <t>SYL0029327</t>
  </si>
  <si>
    <t>ToLEDo Retro A60 7W 806lm 840 E27</t>
  </si>
  <si>
    <t>SYL0029329</t>
  </si>
  <si>
    <t>ToLEDo Retro A60 8W 1055lm 827 E27</t>
  </si>
  <si>
    <t>SYL0029331</t>
  </si>
  <si>
    <t>ToLEDo Retro A60 8W 1055lm 840 E27</t>
  </si>
  <si>
    <t>SYL0029332</t>
  </si>
  <si>
    <t>Lampes LED ToLEDo Retro A70 11W 1521lm 827 E27</t>
  </si>
  <si>
    <t>SYL0029333</t>
  </si>
  <si>
    <t>ToLEDo Retro A60 Satiné 7W 806lm DIM 827 E27</t>
  </si>
  <si>
    <t>SYL0029316</t>
  </si>
  <si>
    <t>ToLEDo Retro A60 Satiné 9W 1055lm DIM 827 E27</t>
  </si>
  <si>
    <t>SYL0029317</t>
  </si>
  <si>
    <t>ToLEDo Retro A60 Satiné 9W 1055lm DIM 840 E27</t>
  </si>
  <si>
    <t>SYL0029318</t>
  </si>
  <si>
    <t>ToLEDo Retro A60 Satiné 9W 1055lm DIM 865 E27</t>
  </si>
  <si>
    <t>SYL0029319</t>
  </si>
  <si>
    <t>ToLEDo Retro A70 Satiné 11W 1521lm DIM 827 E27</t>
  </si>
  <si>
    <t>SYL0029320</t>
  </si>
  <si>
    <t>ToLEDo Retro A60 Satiné 7W 806lm 827 B22</t>
  </si>
  <si>
    <t>SYL0029336</t>
  </si>
  <si>
    <t>ToLEDo Retro A60 7W 806lm DIM 827 B22</t>
  </si>
  <si>
    <t>SYL0029312</t>
  </si>
  <si>
    <t>RefLED ES50 4,2W 345lm 830 36[</t>
  </si>
  <si>
    <t>SYL0029160</t>
  </si>
  <si>
    <t>RefLED ES50 4,2W 345lm 840 36[</t>
  </si>
  <si>
    <t>SYL0029165</t>
  </si>
  <si>
    <t>Lampes LED RefLED ES50 4,2W 320lm 830 110°</t>
  </si>
  <si>
    <t>SYL0029172</t>
  </si>
  <si>
    <t>Lampes LED RefLED ES50 4,2W 320lm 840 110°</t>
  </si>
  <si>
    <t>SYL0029174</t>
  </si>
  <si>
    <t>RefLED ES50 7W 610lm 830 36[</t>
  </si>
  <si>
    <t>SYL0029183</t>
  </si>
  <si>
    <t>RefLED ES50 7W 610lm 840 36[</t>
  </si>
  <si>
    <t>SYL0029185</t>
  </si>
  <si>
    <t>RefLED ES50 7W 580lm 830 110[</t>
  </si>
  <si>
    <t>SYL0029188</t>
  </si>
  <si>
    <t>RefLED ES50 7W 600lm 840 110¬</t>
  </si>
  <si>
    <t>SYL0029189</t>
  </si>
  <si>
    <t>RefLED Superia Retro ES50 4,5W 345lm DIM 830 36[</t>
  </si>
  <si>
    <t>SYL0029126</t>
  </si>
  <si>
    <t>RefLED Superia Retro ES50 4,5W 360lm DIM 840 36[</t>
  </si>
  <si>
    <t>SYL0029128</t>
  </si>
  <si>
    <t>RefLED Superia Retro ES50 6W 550lm DIM 830 36[</t>
  </si>
  <si>
    <t>SYL0029141</t>
  </si>
  <si>
    <t>RefLED Superia Retro ES50 6W 580lm DIM 840 36[</t>
  </si>
  <si>
    <t>SYL0029142</t>
  </si>
  <si>
    <t>RefLED Superia Retro MR16 4,6W 460lm 830 36¬</t>
  </si>
  <si>
    <t>SYL0029230</t>
  </si>
  <si>
    <t>RefLED Superia Retro MR16 4,6W 480lm 840 36¬</t>
  </si>
  <si>
    <t>SYL0029231</t>
  </si>
  <si>
    <t>RefLED Superia Retro MR16 6W 600lm 830 36¬</t>
  </si>
  <si>
    <t>SYL0029233</t>
  </si>
  <si>
    <t>RefLED Superia Retro MR16 6W 621lm 840 36¬</t>
  </si>
  <si>
    <t>SYL0029234</t>
  </si>
  <si>
    <t>RefLED Superia Retro MR16 4,4W 345lm DIM 830 36°</t>
  </si>
  <si>
    <t>SYL0029215</t>
  </si>
  <si>
    <t>RefLED Superia Retro MR16 4,4W 380lm DIM 840 36°</t>
  </si>
  <si>
    <t>SYL0029216</t>
  </si>
  <si>
    <t>RefLED Superia Retro MR16 5,8W 460lm DIM 830 36¬</t>
  </si>
  <si>
    <t>SYL0029219</t>
  </si>
  <si>
    <t>RefLED Superia Retro MR16 5,8W 480lm DIM 840 36[</t>
  </si>
  <si>
    <t>SYL0029220</t>
  </si>
  <si>
    <t>RefLED Superia Retro MR16 7,5W 621lm DIM 830 36[</t>
  </si>
  <si>
    <t>SYL0029223</t>
  </si>
  <si>
    <t>RefLED Superia Retro MR16 7,5W 621lm DIM 840 36[</t>
  </si>
  <si>
    <t>SYL0029224</t>
  </si>
  <si>
    <t>ToLEDo Retro R7S 78mm 4,2W 470lm 827</t>
  </si>
  <si>
    <t>SYL0029682</t>
  </si>
  <si>
    <t>ToLEDo Retro R7S 78mm 4,2W 470lm 840</t>
  </si>
  <si>
    <t>SYL0029683</t>
  </si>
  <si>
    <t>ToLEDo R7S 78mm 8,5W 1055lm DIM 827</t>
  </si>
  <si>
    <t>SYL0029686</t>
  </si>
  <si>
    <t>ToLEDo Retro R7S 118mm 7,7W 850lm 827</t>
  </si>
  <si>
    <t>SYL0029684</t>
  </si>
  <si>
    <t>ToLEDo Retro R7S 118mm 7,7W 850lm 840</t>
  </si>
  <si>
    <t>SYL0029685</t>
  </si>
  <si>
    <t>ToLEDo R7S 118mm 11,5W 1521lm 827</t>
  </si>
  <si>
    <t>SYL0029687</t>
  </si>
  <si>
    <t>ToLEDo R7S 118mm 15,5W 2000lm DIM 827</t>
  </si>
  <si>
    <t>SYL0029688</t>
  </si>
  <si>
    <t>LED PL G24d 2-pins TC-D 10W (26W) 4000K Dépolie 1000lm EM Retrofit + AC 230V</t>
  </si>
  <si>
    <t>BAI143156</t>
  </si>
  <si>
    <t>LED PL G24d 2-pins TC-D 10W (26W) 3000K Dépolie 970lm EM Retrofit + AC 230V</t>
  </si>
  <si>
    <t>BAI143155</t>
  </si>
  <si>
    <t>LED Ecoplus T5 HF 136 G5 2.5W (4W) 235lm 840 ECG</t>
  </si>
  <si>
    <t>BAI146807</t>
  </si>
  <si>
    <t>ToLEDo Superia T8 UNIV 600mm 2FT 7,5W 1100lm 840</t>
  </si>
  <si>
    <t>SYL0029273</t>
  </si>
  <si>
    <t>ToLEDo Superia T8 UNIV 1200mm 16W 2400lm 840</t>
  </si>
  <si>
    <t>SYL0029275</t>
  </si>
  <si>
    <t>ToLEDo Superia T8 UNIV 1500mm 23W 3600lm 840</t>
  </si>
  <si>
    <t>SYL0029277</t>
  </si>
  <si>
    <r>
      <t xml:space="preserve">Pourcentage de remise accordé par le soumissionnaire pour les autres fournitures non-prévues au sein du présent BPU faisant partie de la famille suivante : </t>
    </r>
    <r>
      <rPr>
        <b/>
        <sz val="11"/>
        <color theme="1"/>
        <rFont val="Arial"/>
        <family val="2"/>
      </rPr>
      <t>SOURCES TUBES</t>
    </r>
  </si>
  <si>
    <t xml:space="preserve"> Luminaires sur pied, blanc </t>
  </si>
  <si>
    <t xml:space="preserve"> Luminaires sur pied, argent, mat (env. RAL 9006)</t>
  </si>
  <si>
    <t>312562.002.1.19</t>
  </si>
  <si>
    <t>312562.0045.1.19</t>
  </si>
  <si>
    <r>
      <t xml:space="preserve">Pourcentage de remise accordé par le soumissionnaire pour les autres fournitures non-prévues au sein du présent BPU faisant partie de la famille suivante : </t>
    </r>
    <r>
      <rPr>
        <b/>
        <sz val="11"/>
        <color theme="1"/>
        <rFont val="Arial"/>
        <family val="2"/>
      </rPr>
      <t>LUMINAIRE DE BUREAU SUR PIED</t>
    </r>
  </si>
  <si>
    <t>05-282</t>
  </si>
  <si>
    <t>05-283</t>
  </si>
  <si>
    <t>05-284</t>
  </si>
  <si>
    <t>05-285</t>
  </si>
  <si>
    <t>05-286</t>
  </si>
  <si>
    <t>05-287</t>
  </si>
  <si>
    <t>05-288</t>
  </si>
  <si>
    <t>05-289</t>
  </si>
  <si>
    <t>05-290</t>
  </si>
  <si>
    <t>05-291</t>
  </si>
  <si>
    <t>05-292</t>
  </si>
  <si>
    <t>05-293</t>
  </si>
  <si>
    <t>05-294</t>
  </si>
  <si>
    <t>05-295</t>
  </si>
  <si>
    <t>05-296</t>
  </si>
  <si>
    <t>05-297</t>
  </si>
  <si>
    <t xml:space="preserve">Dali-Ccs Kit   </t>
  </si>
  <si>
    <r>
      <t xml:space="preserve">Pourcentage de remise accordé par le soumissionnaire pour les autres fournitures non-prévues au sein du présent BPU faisant partie de la famille suivante : </t>
    </r>
    <r>
      <rPr>
        <b/>
        <sz val="11"/>
        <color theme="1"/>
        <rFont val="Arial"/>
        <family val="2"/>
      </rPr>
      <t>SYSTÈME DE GESTION</t>
    </r>
  </si>
  <si>
    <t>05-298</t>
  </si>
  <si>
    <t>ZUM22161822</t>
  </si>
  <si>
    <t>ZUM22161688</t>
  </si>
  <si>
    <t>COMMISSIONING SERVICE</t>
  </si>
  <si>
    <t>ZUM80005330</t>
  </si>
  <si>
    <t>MISE EN SERVICE</t>
  </si>
  <si>
    <t>ZUM80000000</t>
  </si>
  <si>
    <t>Dimlite Single</t>
  </si>
  <si>
    <t>ZUM22162194</t>
  </si>
  <si>
    <t>Dimlite Multifunction 2Ch</t>
  </si>
  <si>
    <t>Dimlite Multifunction 4Ch</t>
  </si>
  <si>
    <t>ZUM22161824</t>
  </si>
  <si>
    <t>Dali-Ccs Kit</t>
  </si>
  <si>
    <t>ZUM22161689</t>
  </si>
  <si>
    <t>PD2-M-1C-FP détecteur de présence 360° 1 canal faux plafond</t>
  </si>
  <si>
    <t>BEF92565</t>
  </si>
  <si>
    <t>PD4-M-1C-FP détecteur de présence 360° 1 canal faux plafond</t>
  </si>
  <si>
    <t>BEF92585</t>
  </si>
  <si>
    <t>PD4-M-1C-C-FP détecteur de présence couloir 1 canal faux</t>
  </si>
  <si>
    <t>BEF92586</t>
  </si>
  <si>
    <t>PD3N-1C-FP détecteur de mouvement 360° 1 canal faux plafond</t>
  </si>
  <si>
    <t>BEF92196</t>
  </si>
  <si>
    <t>PD4-M-3C-TRIO-FP détecteur de présence 360° trio 2 canaux + 1</t>
  </si>
  <si>
    <t>BEG92745</t>
  </si>
  <si>
    <t>RC-plus next N 130 Détecteur de mouvement 130°+360° blanc</t>
  </si>
  <si>
    <t>BEF93321</t>
  </si>
  <si>
    <t>PD2N-M-DACO DALI-2 détecteur de présence 360°</t>
  </si>
  <si>
    <t>BEF93452</t>
  </si>
  <si>
    <t>PD4N-M-DACO DALI-2 détecteur de présence 360°</t>
  </si>
  <si>
    <t>BEF93460</t>
  </si>
  <si>
    <t>Lentille de couloir PD4N Type A - Collerette Blanc</t>
  </si>
  <si>
    <t>BEF93073</t>
  </si>
  <si>
    <t>PD4-M-DAA4G-FP détecteur de présence DALI adressable 3</t>
  </si>
  <si>
    <t>BEG92591</t>
  </si>
  <si>
    <t>DÉTECTION VERSION TOR</t>
  </si>
  <si>
    <t>DÉTECTION VERSION DALI</t>
  </si>
  <si>
    <t>05-299</t>
  </si>
  <si>
    <t>05-300</t>
  </si>
  <si>
    <t>Etude d'éclairage (conformité, adéquation, optimisation), chiffrage par modélisation</t>
  </si>
  <si>
    <t>POSE EN PLAFOND DÉMONTABLE 600X600, en remplacement complet de dalle,
travail en hauteur avec PIRL conforme (plateau à 1,5m) pour luminaires à ~3,5m maxi du sol. Aucun matériel mis à disposition par les sites de l'UL.</t>
  </si>
  <si>
    <t>POSE EN ENCASTRÉ type DownLight avec remplacement de dalle 600x600 en cas de casse,
travail en hauteur avec PIRL conforme (plateau à 1,5m) pour luminaires à 3,5m maximum du sol. Aucun matériel mis à disposition par les sites de l'UL.</t>
  </si>
  <si>
    <t>POSE EN SAILLIE avec toute sujétion de percement,
travail en hauteur avec PIRL conforme (plateau à 1,5m) pour luminaires à 3,5m maximum du sol. Aucun matériel mis à disposition par les sites de l'UL.</t>
  </si>
  <si>
    <t>600x600 - Driver DALI</t>
  </si>
  <si>
    <t>600x600</t>
  </si>
  <si>
    <t xml:space="preserve">600x600 </t>
  </si>
  <si>
    <t>300x1200 - Driver on/off</t>
  </si>
  <si>
    <t>300x1200 - Driver DALI</t>
  </si>
  <si>
    <t>300x1200</t>
  </si>
  <si>
    <t>600x1200 - Driver on/off</t>
  </si>
  <si>
    <t>600x1200 - Driver DALI</t>
  </si>
  <si>
    <t>600x1200</t>
  </si>
  <si>
    <t>600x600 DALI</t>
  </si>
  <si>
    <t>300x1200 DALI</t>
  </si>
  <si>
    <t>Panneaux LED 600x600</t>
  </si>
  <si>
    <t>Panneaux LED 300x1200</t>
  </si>
  <si>
    <t>Panneau LED à Capteur</t>
  </si>
  <si>
    <t>600x600 4000K</t>
  </si>
  <si>
    <t>600x600 4000K DALI</t>
  </si>
  <si>
    <t>Rétroéclairé, pièces humides, 36W 4400lm, 4000K, driver DALI (compatible Dali-push)</t>
  </si>
  <si>
    <r>
      <rPr>
        <sz val="10"/>
        <color rgb="FF006FC0"/>
        <rFont val="Calibri"/>
        <family val="2"/>
      </rPr>
      <t xml:space="preserve">Panneau LED rétroéclairée
</t>
    </r>
    <r>
      <rPr>
        <sz val="10"/>
        <rFont val="Calibri"/>
        <family val="2"/>
      </rPr>
      <t>600x600 - Driver on/off</t>
    </r>
  </si>
  <si>
    <r>
      <t xml:space="preserve">Panneau LED CoreLine Panel G6
</t>
    </r>
    <r>
      <rPr>
        <sz val="10"/>
        <rFont val="Calibri"/>
        <family val="2"/>
      </rPr>
      <t>600x600 Driver on/off</t>
    </r>
  </si>
  <si>
    <r>
      <t xml:space="preserve">Panneau LED BIOLUX HCL PANEL ZIGBEE GEN 2 Mono couleur, tunable white, compatible avec DALI-2 ou Zigbee 3.0
</t>
    </r>
    <r>
      <rPr>
        <sz val="10"/>
        <rFont val="Calibri"/>
        <family val="2"/>
      </rPr>
      <t>Panneaux LED 600x600</t>
    </r>
  </si>
  <si>
    <r>
      <rPr>
        <sz val="10"/>
        <color rgb="FF006FC0"/>
        <rFont val="Calibri"/>
        <family val="2"/>
      </rPr>
      <t xml:space="preserve">Panneau LED multi-cellule 
</t>
    </r>
    <r>
      <rPr>
        <sz val="10"/>
        <rFont val="Calibri"/>
        <family val="2"/>
      </rPr>
      <t>600x600</t>
    </r>
    <r>
      <rPr>
        <sz val="10"/>
        <color rgb="FF000000"/>
        <rFont val="Calibri"/>
        <family val="2"/>
      </rPr>
      <t xml:space="preserve"> - 3000K</t>
    </r>
  </si>
  <si>
    <r>
      <rPr>
        <sz val="10"/>
        <rFont val="Calibri"/>
        <family val="2"/>
      </rPr>
      <t>600x600</t>
    </r>
    <r>
      <rPr>
        <sz val="10"/>
        <color rgb="FF000000"/>
        <rFont val="Calibri"/>
        <family val="2"/>
      </rPr>
      <t xml:space="preserve"> - 4000K</t>
    </r>
  </si>
  <si>
    <r>
      <rPr>
        <sz val="10"/>
        <rFont val="Calibri"/>
        <family val="2"/>
      </rPr>
      <t>600x600</t>
    </r>
    <r>
      <rPr>
        <sz val="10"/>
        <color rgb="FF000000"/>
        <rFont val="Calibri"/>
        <family val="2"/>
      </rPr>
      <t xml:space="preserve"> - 4000K DALI</t>
    </r>
  </si>
  <si>
    <r>
      <rPr>
        <sz val="10"/>
        <color rgb="FF006FC0"/>
        <rFont val="Calibri"/>
        <family val="2"/>
      </rPr>
      <t xml:space="preserve">Panneau LED SUPERFLY
</t>
    </r>
    <r>
      <rPr>
        <sz val="10"/>
        <rFont val="Calibri"/>
        <family val="2"/>
      </rPr>
      <t>600x600 28W CCT 3000K/4000K/5000K avec une efficacité lumineuse de 140m/W et un angle d’éclairage de 77°
Optiques basses luminances blanches ou noires Éclairage directement  fourni avec un système de gestion DALI/PUSH
Selon accessoires, installation encastrée, en saillie et en suspension</t>
    </r>
  </si>
  <si>
    <r>
      <t xml:space="preserve">PanneauLED encastré - soft indirect
</t>
    </r>
    <r>
      <rPr>
        <sz val="10"/>
        <rFont val="Calibri"/>
        <family val="2"/>
      </rPr>
      <t>600x600 3000K</t>
    </r>
  </si>
  <si>
    <r>
      <rPr>
        <sz val="10"/>
        <color rgb="FF006FC0"/>
        <rFont val="Calibri"/>
        <family val="2"/>
      </rPr>
      <t xml:space="preserve">Panneau LED IP65
</t>
    </r>
    <r>
      <rPr>
        <sz val="10"/>
        <rFont val="Calibri"/>
        <family val="2"/>
      </rPr>
      <t>Rétroéclairé, pièces humides, 36W 4400lm, 4000K, driver on/off</t>
    </r>
  </si>
  <si>
    <r>
      <rPr>
        <sz val="10"/>
        <color rgb="FF006FC0"/>
        <rFont val="Calibri"/>
        <family val="2"/>
      </rPr>
      <t xml:space="preserve">Luminaire éclairage tableau blanc ou noir, LED asymétrique
</t>
    </r>
    <r>
      <rPr>
        <sz val="10"/>
        <rFont val="Calibri"/>
        <family val="2"/>
      </rPr>
      <t>16W 4000K 2000lm. Fixation en apparent, mural ou suspendu. 1200x306x47 mm</t>
    </r>
  </si>
  <si>
    <t>OPTICLIP 600x600
Modules lumineux amovibles et interchangeables clipsés sur la surface du luminaire, reliés par un câble plug &amp; play au driver. Grâce au contrôle de l'éblouissement (UGR &lt; 19), OptiClip convient aux bureaux, aux salles de conférence et aux salles de classe. (4000K avec un indice de rendu des couleurs (IRC) Ra &gt; 80 ou Ra &gt; 90.</t>
  </si>
  <si>
    <t>DaliSyst</t>
  </si>
  <si>
    <t>Paires d'embouts pour extrémité de lignes</t>
  </si>
  <si>
    <t>Kit Serre-câbles</t>
  </si>
  <si>
    <t>Câble de suspension 1,5m</t>
  </si>
  <si>
    <t>Câble alimentation</t>
  </si>
  <si>
    <r>
      <rPr>
        <sz val="9"/>
        <color rgb="FF006FC0"/>
        <rFont val="Calibri"/>
        <family val="2"/>
      </rPr>
      <t xml:space="preserve">Linéaire LED intérieur plafonnier - architectural - 3 longueurs 1122 mm, 1402 mm, 1682 mm - Driver on/off ou Dali
</t>
    </r>
    <r>
      <rPr>
        <sz val="9"/>
        <rFont val="Calibri"/>
        <family val="2"/>
      </rPr>
      <t>Prévoir paires d'embouts, serre-câbles</t>
    </r>
  </si>
  <si>
    <t>TECTON
Réglette à LED pour chemins lumineux TECTON linéaire et efficace en énergie avec 64 LED par segment.
4000K IRC&gt;80 IK07</t>
  </si>
  <si>
    <t>9W - 710 lm</t>
  </si>
  <si>
    <t>18W - 1725 lm</t>
  </si>
  <si>
    <t>24W - 2500 lm</t>
  </si>
  <si>
    <t>2500lm 20W. Longueur/Largeur 217mm - UGR&lt;19 4000K,  Driver DALI</t>
  </si>
  <si>
    <t>Spot encastré LED orientable, 3000K 4000K commutable. Driver gradable</t>
  </si>
  <si>
    <t>Driver gradable</t>
  </si>
  <si>
    <r>
      <t xml:space="preserve">Downlight LED opale ou prismatique encastrement Ø110mm blanc 6W 3000/4000K  non gradable
</t>
    </r>
    <r>
      <rPr>
        <sz val="10"/>
        <rFont val="Calibri"/>
        <family val="2"/>
      </rPr>
      <t>6W - 475 lm</t>
    </r>
  </si>
  <si>
    <r>
      <t xml:space="preserve">Downlight LED carré dissipateur alu 
</t>
    </r>
    <r>
      <rPr>
        <sz val="10"/>
        <rFont val="Calibri"/>
        <family val="2"/>
      </rPr>
      <t>2500lm 20W. Longueur/Largeur 217mm - UGR&lt;19 4000K,  Driver on/off</t>
    </r>
  </si>
  <si>
    <r>
      <rPr>
        <sz val="10"/>
        <color rgb="FF006FC0"/>
        <rFont val="Calibri"/>
        <family val="2"/>
      </rPr>
      <t xml:space="preserve">Spot encastré LED encastrement Ø68mm
</t>
    </r>
    <r>
      <rPr>
        <sz val="10"/>
        <rFont val="Calibri"/>
        <family val="2"/>
      </rPr>
      <t>Spot encastré LED fixe, 3000K 4000K commutable. Driver gradable</t>
    </r>
  </si>
  <si>
    <r>
      <rPr>
        <sz val="10"/>
        <color rgb="FF006FC0"/>
        <rFont val="Calibri"/>
        <family val="2"/>
      </rPr>
      <t xml:space="preserve">Spot encastré LED encastrement Ø200mm
</t>
    </r>
    <r>
      <rPr>
        <sz val="10"/>
        <rFont val="Calibri"/>
        <family val="2"/>
      </rPr>
      <t>Spot encastré LED fixe, 3000K 4000K commutable. Le driver non gradable.</t>
    </r>
  </si>
  <si>
    <r>
      <rPr>
        <sz val="10"/>
        <color rgb="FF006FC0"/>
        <rFont val="Calibri"/>
        <family val="2"/>
      </rPr>
      <t xml:space="preserve">Downlight LED EKO
</t>
    </r>
    <r>
      <rPr>
        <sz val="10"/>
        <rFont val="Calibri"/>
        <family val="2"/>
      </rPr>
      <t>en aluminium. Il est idéal pour l’éclairage de vos circulations. Existe en 12W et 22W,3000K ou 4000K. Il n’est pas compatible avec les systèmes de gestion</t>
    </r>
  </si>
  <si>
    <r>
      <rPr>
        <sz val="9"/>
        <color rgb="FF006FC0"/>
        <rFont val="Calibri"/>
        <family val="2"/>
      </rPr>
      <t xml:space="preserve">Spot encastré avec Détecteur de mouvement intégré
</t>
    </r>
    <r>
      <rPr>
        <sz val="9"/>
        <rFont val="Calibri"/>
        <family val="2"/>
      </rPr>
      <t>avec détecteur IR de présence et de luminosité intégré. Le sensor est paramétrable via des switchs sur le Luminaire. Luminaire CCT 2700K-3000K-4000K. Luminaire IP65 recouvrable de laine de verre roulée et soufflée. Le Luminaire est CL3 et le driver CL2.</t>
    </r>
  </si>
  <si>
    <r>
      <rPr>
        <sz val="9"/>
        <color rgb="FF006FC0"/>
        <rFont val="Calibri"/>
        <family val="2"/>
      </rPr>
      <t xml:space="preserve">Hublot LED 
</t>
    </r>
    <r>
      <rPr>
        <sz val="9"/>
        <rFont val="Calibri"/>
        <family val="2"/>
      </rPr>
      <t>en Polycarbonate, cette gamme de produit se décline en plusieurs dimensions (300mm 20W), L (320mm 25W) et XL (420mm 20W,25W,30W). Tous les produits de la gamme intègrent un switch de température de couleur 3000K-4000K-5700K. Sur le modèle XL un swith de puissance est aussi disponible. Tous les modèles sont disponibles avec un sensor HF on/off.</t>
    </r>
  </si>
  <si>
    <r>
      <rPr>
        <sz val="9"/>
        <color rgb="FF006FC0"/>
        <rFont val="Calibri"/>
        <family val="2"/>
      </rPr>
      <t xml:space="preserve">Hublot LED
</t>
    </r>
    <r>
      <rPr>
        <sz val="9"/>
        <rFont val="Calibri"/>
        <family val="2"/>
      </rPr>
      <t>IP65 IK10 disponible avec capteur IR. Changement de couleur 3000K/4000K par switch</t>
    </r>
  </si>
  <si>
    <r>
      <rPr>
        <sz val="9"/>
        <color rgb="FF006FC0"/>
        <rFont val="Calibri"/>
        <family val="2"/>
      </rPr>
      <t xml:space="preserve">Hublot LED
</t>
    </r>
    <r>
      <rPr>
        <sz val="9"/>
        <rFont val="Calibri"/>
        <family val="2"/>
      </rPr>
      <t xml:space="preserve">Evje hublot rond, Sidewalk pour carré, pour montage mural ou plafond graphite LED 12W 3000K 1225 lumens coupure de phase IRC &gt;80 SDCM 3 durée de vie : L70/B50&gt;100 000 heures faisceau de 110° aluminium et PC 230V classe I IP65 IK10 850°C </t>
    </r>
  </si>
  <si>
    <r>
      <rPr>
        <sz val="9"/>
        <color rgb="FF006FC0"/>
        <rFont val="Calibri"/>
        <family val="2"/>
      </rPr>
      <t xml:space="preserve">Hublot LED BRINKS ASYMETRIQUE
</t>
    </r>
    <r>
      <rPr>
        <sz val="9"/>
        <rFont val="Calibri"/>
        <family val="2"/>
      </rPr>
      <t>anti-vandale IP65 mini, IK10. Il est disponible en on/off ou avec un sensor HF On/off</t>
    </r>
  </si>
  <si>
    <t>Étanche LED TUBULAIRE EASY</t>
  </si>
  <si>
    <t>1200mm et 1500mm - Flux lumineux de 160lm/W, IP65 et IK08 - câblage traversant et des étriers de Fixation réglables. Un switch sur le Luminaire permet de régler la puissance - Ce Luminaire est évolutif, un détecteur HF peut être installé en accessoire</t>
  </si>
  <si>
    <r>
      <rPr>
        <sz val="10"/>
        <color rgb="FF006FC0"/>
        <rFont val="Calibri"/>
        <family val="2"/>
      </rPr>
      <t xml:space="preserve">Étanche LED 
</t>
    </r>
    <r>
      <rPr>
        <sz val="10"/>
        <rFont val="Calibri"/>
        <family val="2"/>
      </rPr>
      <t xml:space="preserve">La gamme de Luminaires LED existe en 3 puissances 32W (1200 mm), 46W (1500 mm) </t>
    </r>
  </si>
  <si>
    <r>
      <rPr>
        <sz val="9"/>
        <color rgb="FF006FC0"/>
        <rFont val="Calibri"/>
        <family val="2"/>
      </rPr>
      <t xml:space="preserve">Bandeau LED FINE 69 </t>
    </r>
    <r>
      <rPr>
        <sz val="9"/>
        <color rgb="FF275217"/>
        <rFont val="Calibri"/>
        <family val="2"/>
      </rPr>
      <t>IP20/IP65 9.6W/m</t>
    </r>
  </si>
  <si>
    <r>
      <rPr>
        <sz val="9"/>
        <color rgb="FF006FC0"/>
        <rFont val="Calibri"/>
        <family val="2"/>
      </rPr>
      <t xml:space="preserve">Bandeau LED FINE 41 </t>
    </r>
    <r>
      <rPr>
        <sz val="9"/>
        <color rgb="FF275217"/>
        <rFont val="Calibri"/>
        <family val="2"/>
      </rPr>
      <t>IP20/IP65 14.4W/m</t>
    </r>
  </si>
  <si>
    <r>
      <rPr>
        <sz val="9"/>
        <color rgb="FF006FC0"/>
        <rFont val="Calibri"/>
        <family val="2"/>
      </rPr>
      <t xml:space="preserve">Bandeau LED COF/COB FINE 31 </t>
    </r>
    <r>
      <rPr>
        <sz val="9"/>
        <color rgb="FF275217"/>
        <rFont val="Calibri"/>
        <family val="2"/>
      </rPr>
      <t>IP20/IP67 12W/m</t>
    </r>
  </si>
  <si>
    <r>
      <rPr>
        <sz val="9"/>
        <color rgb="FF006FC0"/>
        <rFont val="Calibri"/>
        <family val="2"/>
      </rPr>
      <t>Profilé pour bandeau LED</t>
    </r>
  </si>
  <si>
    <r>
      <rPr>
        <sz val="9"/>
        <color rgb="FF006FC0"/>
        <rFont val="Calibri"/>
        <family val="2"/>
      </rPr>
      <t>Alimentation bandeau LED</t>
    </r>
  </si>
  <si>
    <t>Projecteur LED - LEONIE VARIOFLEX IP65 16W 830/35/40POG</t>
  </si>
  <si>
    <t>Projecteur LED POG en fonte d’aluminium pour l’éclairage résidentiel</t>
  </si>
  <si>
    <t>sont disponibles avec un sensor IR on/off en option.</t>
  </si>
  <si>
    <t>Mât cylindroconique GALVA</t>
  </si>
  <si>
    <r>
      <rPr>
        <sz val="9"/>
        <color rgb="FF006FC0"/>
        <rFont val="Calibri"/>
        <family val="2"/>
      </rPr>
      <t xml:space="preserve">Projecteur FIRST PRO CCT
</t>
    </r>
    <r>
      <rPr>
        <sz val="9"/>
        <rFont val="Calibri"/>
        <family val="2"/>
      </rPr>
      <t>Switch de puissance</t>
    </r>
  </si>
  <si>
    <r>
      <rPr>
        <sz val="9"/>
        <color rgb="FF006FC0"/>
        <rFont val="Calibri"/>
        <family val="2"/>
      </rPr>
      <t xml:space="preserve">Applique murale LED
</t>
    </r>
    <r>
      <rPr>
        <sz val="9"/>
        <rFont val="Calibri"/>
        <family val="2"/>
      </rPr>
      <t>THORNECO - TOBY - Luminaire Wallpack IP66 17W 2000lm 2200-4000K noir - Applique murale TOBY VARIOFLEX M 2000 822/27/30/35/40</t>
    </r>
  </si>
  <si>
    <r>
      <rPr>
        <sz val="9"/>
        <color rgb="FF006FC0"/>
        <rFont val="Calibri"/>
        <family val="2"/>
      </rPr>
      <t xml:space="preserve">Borne LED EXTERIEUR
</t>
    </r>
    <r>
      <rPr>
        <sz val="9"/>
        <rFont val="Calibri"/>
        <family val="2"/>
      </rPr>
      <t>à installer sur support 500mm et 1000mm en fonte d’aluminium IP66, IK10. Disponible avec une optique asymétrique Il intègre une cellule de détection PIR et niveau d'éclairage ambiant.</t>
    </r>
  </si>
  <si>
    <r>
      <rPr>
        <sz val="9"/>
        <color rgb="FF006FC0"/>
        <rFont val="Calibri"/>
        <family val="2"/>
      </rPr>
      <t xml:space="preserve">Borne solaire 
</t>
    </r>
    <r>
      <rPr>
        <sz val="9"/>
        <rFont val="Calibri"/>
        <family val="2"/>
      </rPr>
      <t>Eclairage minimum hors détection, LED SMD 6w en 3000°kelvin et 440lm.</t>
    </r>
  </si>
  <si>
    <r>
      <rPr>
        <sz val="9"/>
        <color rgb="FF006FC0"/>
        <rFont val="Calibri"/>
        <family val="2"/>
      </rPr>
      <t xml:space="preserve">LANTERNE LED  tête de mât
</t>
    </r>
    <r>
      <rPr>
        <sz val="9"/>
        <rFont val="Calibri"/>
        <family val="2"/>
      </rPr>
      <t>Luminaire LED tête de mât IP66 IK10</t>
    </r>
  </si>
  <si>
    <r>
      <rPr>
        <sz val="9"/>
        <color rgb="FF006FC0"/>
        <rFont val="Calibri"/>
        <family val="2"/>
      </rPr>
      <t xml:space="preserve">LANTERNE LED tête de mât
</t>
    </r>
    <r>
      <rPr>
        <sz val="9"/>
        <rFont val="Calibri"/>
        <family val="2"/>
      </rPr>
      <t>IP66 IK10</t>
    </r>
  </si>
  <si>
    <r>
      <rPr>
        <sz val="9"/>
        <color rgb="FF006FC0"/>
        <rFont val="Calibri"/>
        <family val="2"/>
      </rPr>
      <t xml:space="preserve">LANTERNE LED tête de mât 
</t>
    </r>
    <r>
      <rPr>
        <sz val="9"/>
        <rFont val="Calibri"/>
        <family val="2"/>
      </rPr>
      <t>Luminaire extérieur LED tête de mât ALES IP66, IK10 avec une optique asymétrique
Parfait pour l’éclairage de vos parkings et circulations Disponible en 3 puissances, 45W, 90W et 120W</t>
    </r>
  </si>
  <si>
    <r>
      <rPr>
        <sz val="9"/>
        <color rgb="FF006FC0"/>
        <rFont val="Calibri"/>
        <family val="2"/>
      </rPr>
      <t xml:space="preserve">LANTERNE LED tête de mât 
</t>
    </r>
    <r>
      <rPr>
        <sz val="9"/>
        <rFont val="Calibri"/>
        <family val="2"/>
      </rPr>
      <t>Tête de mat solaire avec détection IR et crépusculaire.</t>
    </r>
  </si>
  <si>
    <r>
      <rPr>
        <sz val="9"/>
        <color rgb="FF006FC0"/>
        <rFont val="Calibri"/>
        <family val="2"/>
        <scheme val="minor"/>
      </rPr>
      <t>LAMPE LED CORN 1D E27 36W 3500 lm</t>
    </r>
    <r>
      <rPr>
        <sz val="9"/>
        <color rgb="FF000000"/>
        <rFont val="Times New Roman"/>
        <family val="1"/>
      </rPr>
      <t xml:space="preserve"> 
</t>
    </r>
    <r>
      <rPr>
        <sz val="9"/>
        <color rgb="FF000000"/>
        <rFont val="Calibri"/>
        <family val="2"/>
        <scheme val="minor"/>
      </rPr>
      <t>LED Corn 1 Direction pour application verticale dans l'éclairage des rues, parcs et terrains. Les lamelles sur la lampe dirigent la lumière vers le bas, évitant  une pollution lumineuse  vers le haut. Efficacité 97 lm/W.
Installation: déconnectez le ballast avant utilisation. Installer verticalement avec le culot en bas uniquement, pour être conforme avec l'arrêté sur les nuisances lumineuses en France. Plage de température ambiante: -30°C à +45°C.</t>
    </r>
  </si>
  <si>
    <r>
      <rPr>
        <sz val="9"/>
        <color rgb="FF006FC0"/>
        <rFont val="Calibri"/>
        <family val="2"/>
      </rPr>
      <t xml:space="preserve">Armature industrielle LED
</t>
    </r>
    <r>
      <rPr>
        <sz val="9"/>
        <rFont val="Calibri"/>
        <family val="2"/>
      </rPr>
      <t xml:space="preserve">IP65 IK10 spécialement développée pour les éclairages de bâtiments de grandes
hauteurs. Équipé d’un switch de puissance 110W, 150W et 200W. La gestion de ce luminaire est </t>
    </r>
    <r>
      <rPr>
        <sz val="9"/>
        <color rgb="FF000000"/>
        <rFont val="Calibri"/>
        <family val="2"/>
      </rPr>
      <t>évolutive avec un sensor IR.</t>
    </r>
  </si>
  <si>
    <r>
      <rPr>
        <sz val="9"/>
        <color rgb="FF006FC0"/>
        <rFont val="Calibri"/>
        <family val="2"/>
      </rPr>
      <t xml:space="preserve">Armature industrielle LED
</t>
    </r>
    <r>
      <rPr>
        <sz val="9"/>
        <rFont val="Calibri"/>
        <family val="2"/>
      </rPr>
      <t>IRC &lt;80  IP65 100 000 H  bâtiments de grande hauteurs
Équipé d’un driver DALI-2 et d’un connecteur ZHAGA BOOK 18</t>
    </r>
  </si>
  <si>
    <t>R7S 78mm x 17mm / Non Dimmable</t>
  </si>
  <si>
    <r>
      <rPr>
        <sz val="9"/>
        <color rgb="FF006FC0"/>
        <rFont val="Calibri"/>
        <family val="2"/>
      </rPr>
      <t>E27 non dimmable</t>
    </r>
  </si>
  <si>
    <r>
      <rPr>
        <sz val="9"/>
        <color rgb="FF006FC0"/>
        <rFont val="Calibri"/>
        <family val="2"/>
      </rPr>
      <t>E27 dimmable</t>
    </r>
  </si>
  <si>
    <r>
      <rPr>
        <sz val="9"/>
        <color rgb="FF006FC0"/>
        <rFont val="Calibri"/>
        <family val="2"/>
      </rPr>
      <t>B22 Non dimmable</t>
    </r>
  </si>
  <si>
    <r>
      <rPr>
        <sz val="9"/>
        <color rgb="FF006FC0"/>
        <rFont val="Calibri"/>
        <family val="2"/>
      </rPr>
      <t>B22 dimmable</t>
    </r>
  </si>
  <si>
    <r>
      <rPr>
        <sz val="9"/>
        <color rgb="FF006FC0"/>
        <rFont val="Calibri"/>
        <family val="2"/>
      </rPr>
      <t>ES50 / GU10 Non dimmable</t>
    </r>
  </si>
  <si>
    <r>
      <rPr>
        <sz val="9"/>
        <color rgb="FF006FC0"/>
        <rFont val="Calibri"/>
        <family val="2"/>
      </rPr>
      <t>ES50 / GU10 Dimmable en verre effet Rétro</t>
    </r>
  </si>
  <si>
    <r>
      <rPr>
        <sz val="9"/>
        <color rgb="FF006FC0"/>
        <rFont val="Calibri"/>
        <family val="2"/>
      </rPr>
      <t>MR16 / GU5.3 Non dimmable</t>
    </r>
  </si>
  <si>
    <r>
      <rPr>
        <sz val="9"/>
        <color rgb="FF006FC0"/>
        <rFont val="Calibri"/>
        <family val="2"/>
      </rPr>
      <t>MR16 / GU5.3 Dimmable</t>
    </r>
  </si>
  <si>
    <r>
      <rPr>
        <sz val="9"/>
        <color rgb="FF006FC0"/>
        <rFont val="Calibri"/>
        <family val="2"/>
      </rPr>
      <t>R7S 78mm x 29mm / Dimmable</t>
    </r>
  </si>
  <si>
    <r>
      <rPr>
        <sz val="9"/>
        <color rgb="FF006FC0"/>
        <rFont val="Calibri"/>
        <family val="2"/>
      </rPr>
      <t>R7S 118mm x 17mm / Non Dimmable</t>
    </r>
  </si>
  <si>
    <r>
      <rPr>
        <sz val="9"/>
        <color rgb="FF006FC0"/>
        <rFont val="Calibri"/>
        <family val="2"/>
      </rPr>
      <t>R7S 118mm x 29mm / Non Dimmable</t>
    </r>
  </si>
  <si>
    <r>
      <rPr>
        <sz val="9"/>
        <color rgb="FF006FC0"/>
        <rFont val="Calibri"/>
        <family val="2"/>
      </rPr>
      <t>R7S 118mm x 29mm / Dimmable</t>
    </r>
  </si>
  <si>
    <r>
      <rPr>
        <sz val="9"/>
        <color rgb="FF006FC0"/>
        <rFont val="Calibri"/>
        <family val="2"/>
      </rPr>
      <t>G24d 2P</t>
    </r>
  </si>
  <si>
    <r>
      <rPr>
        <sz val="9"/>
        <color rgb="FF006FC0"/>
        <rFont val="Calibri"/>
        <family val="2"/>
      </rPr>
      <t>Tubes T5</t>
    </r>
  </si>
  <si>
    <r>
      <rPr>
        <sz val="9"/>
        <color rgb="FF006FC0"/>
        <rFont val="Calibri"/>
        <family val="2"/>
      </rPr>
      <t>Tubes T8 Universal</t>
    </r>
  </si>
  <si>
    <r>
      <rPr>
        <sz val="9"/>
        <color rgb="FF006FC0"/>
        <rFont val="Calibri"/>
        <family val="2"/>
      </rPr>
      <t xml:space="preserve">NAVONA </t>
    </r>
    <r>
      <rPr>
        <sz val="9"/>
        <rFont val="Calibri"/>
        <family val="2"/>
      </rPr>
      <t>luminaire de bureau</t>
    </r>
    <r>
      <rPr>
        <sz val="9"/>
        <color rgb="FF006FC0"/>
        <rFont val="Calibri"/>
        <family val="2"/>
      </rPr>
      <t xml:space="preserve">
</t>
    </r>
    <r>
      <rPr>
        <sz val="9"/>
        <rFont val="Calibri"/>
        <family val="2"/>
      </rPr>
      <t xml:space="preserve"> sur pied avec détection de présence, éclairage 20% direct et 80% indirect</t>
    </r>
    <r>
      <rPr>
        <sz val="9"/>
        <color rgb="FF000000"/>
        <rFont val="Calibri"/>
        <family val="2"/>
      </rPr>
      <t>, 2 couleurs</t>
    </r>
  </si>
  <si>
    <t>GESTION</t>
  </si>
  <si>
    <t>PETITS BUREAUX &lt; 13 M²</t>
  </si>
  <si>
    <t>GRANDS BUREAUX SALLE DE RÉUNION &gt; 13 M² + GRANDS HALLS DEGAGEMENTS</t>
  </si>
  <si>
    <t>COULOIR DETECTEUR PORTEE 20 M DANS L'AXE</t>
  </si>
  <si>
    <t>SANITAIRES LOCAUX TECHNIQUES</t>
  </si>
  <si>
    <t>SALLE DE CLASSE</t>
  </si>
  <si>
    <t>EXTERIEUR</t>
  </si>
  <si>
    <r>
      <rPr>
        <sz val="9"/>
        <color rgb="FF006FC0"/>
        <rFont val="Calibri"/>
        <family val="2"/>
      </rPr>
      <t>SYSTÈME DE GESTION</t>
    </r>
  </si>
  <si>
    <r>
      <rPr>
        <sz val="9"/>
        <color rgb="FF006FC0"/>
        <rFont val="Calibri"/>
        <family val="2"/>
      </rPr>
      <t>SYSTÈME DE GESTION</t>
    </r>
    <r>
      <rPr>
        <sz val="9"/>
        <rFont val="Calibri"/>
        <family val="2"/>
      </rPr>
      <t xml:space="preserve">  Unité de contrôle DSI/DALI Multi foction 2 ch</t>
    </r>
  </si>
  <si>
    <r>
      <rPr>
        <sz val="9"/>
        <color rgb="FF006FC0"/>
        <rFont val="Calibri"/>
        <family val="2"/>
      </rPr>
      <t>SYSTÈME DE GESTION</t>
    </r>
    <r>
      <rPr>
        <sz val="9"/>
        <rFont val="Calibri"/>
        <family val="2"/>
      </rPr>
      <t xml:space="preserve"> Alim bus - Panneau boutons pour DALI-CCS KIT</t>
    </r>
  </si>
  <si>
    <r>
      <rPr>
        <sz val="9"/>
        <color rgb="FF006FC0"/>
        <rFont val="Calibri"/>
        <family val="2"/>
      </rPr>
      <t>ÉTUDE D'ÉCLAIRAGE</t>
    </r>
    <r>
      <rPr>
        <sz val="9"/>
        <rFont val="Calibri"/>
        <family val="2"/>
      </rPr>
      <t xml:space="preserve">
Conformité à la réglementation en vigueur pour les zones concernées.
L'étude devra inclure un conseil sur la gestion des éclairages et des solutions de gestion adaptées. </t>
    </r>
  </si>
  <si>
    <r>
      <rPr>
        <sz val="9"/>
        <color rgb="FF006FC0"/>
        <rFont val="Calibri"/>
        <family val="2"/>
      </rPr>
      <t>POSE EN PLAFOND DÉMONTABLE 600X600, en remplacement complet de dalle</t>
    </r>
    <r>
      <rPr>
        <sz val="9"/>
        <rFont val="Calibri"/>
        <family val="2"/>
      </rPr>
      <t>,
travail en hauteur avec PIRL conforme (plateau à 1,5m) pour luminaires à ~3,5m maxi du sol. Aucun matériel mis à disposition par les sites de l'UL.</t>
    </r>
  </si>
  <si>
    <r>
      <rPr>
        <sz val="9"/>
        <color rgb="FF006FC0"/>
        <rFont val="Calibri"/>
        <family val="2"/>
      </rPr>
      <t>POSE EN ENCASTRÉ type DownLight avec remplacement de dalle 600x600 en cas de casse</t>
    </r>
    <r>
      <rPr>
        <sz val="9"/>
        <rFont val="Calibri"/>
        <family val="2"/>
      </rPr>
      <t>,
travail en hauteur avec PIRL conforme (plateau à 1,5m) pour luminaires à 3,5m maximum du sol. Aucun matériel mis à disposition par les sites de l'UL.</t>
    </r>
  </si>
  <si>
    <r>
      <rPr>
        <sz val="9"/>
        <color rgb="FF006FC0"/>
        <rFont val="Calibri"/>
        <family val="2"/>
      </rPr>
      <t>POSE EN SAILLIE avec toute sujétion de percement</t>
    </r>
    <r>
      <rPr>
        <sz val="9"/>
        <rFont val="Calibri"/>
        <family val="2"/>
      </rPr>
      <t>,
travail en hauteur avec PIRL conforme (plateau à 1,5m) pour luminaires à 3,5m maximum du sol. Aucun matériel mis à disposition par les sites de l'UL.</t>
    </r>
  </si>
  <si>
    <t>ACCORD-CADRE N° 25B03bis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</si>
</sst>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 &quot;€&quot;"/>
  </numFmts>
  <fonts count="35" x14ac:knownFonts="1">
    <font>
      <sz val="11"/>
      <color theme="1"/>
      <name val="Calibri"/>
      <family val="2"/>
      <scheme val="minor"/>
    </font>
    <font>
      <sz val="11"/>
      <color theme="1"/>
      <name val="Arial"/>
      <family val="2"/>
    </font>
    <font>
      <sz val="10"/>
      <color theme="1"/>
      <name val="Arial"/>
      <family val="2"/>
    </font>
    <font>
      <sz val="9"/>
      <color theme="1"/>
      <name val="Arial"/>
      <family val="2"/>
    </font>
    <font>
      <b/>
      <sz val="10"/>
      <color theme="1"/>
      <name val="Arial"/>
      <family val="2"/>
    </font>
    <font>
      <b/>
      <sz val="11"/>
      <color theme="1"/>
      <name val="Arial"/>
      <family val="2"/>
    </font>
    <font>
      <b/>
      <sz val="14"/>
      <color theme="0"/>
      <name val="Arial"/>
      <family val="2"/>
    </font>
    <font>
      <b/>
      <sz val="12"/>
      <color theme="1"/>
      <name val="Arial"/>
      <family val="2"/>
    </font>
    <font>
      <b/>
      <sz val="14"/>
      <color rgb="FFFF0000"/>
      <name val="Arial"/>
      <family val="2"/>
    </font>
    <font>
      <b/>
      <sz val="12"/>
      <color rgb="FFFF0000"/>
      <name val="Arial"/>
      <family val="2"/>
    </font>
    <font>
      <b/>
      <u/>
      <sz val="16"/>
      <color theme="1"/>
      <name val="Arial"/>
      <family val="2"/>
    </font>
    <font>
      <b/>
      <sz val="20"/>
      <color theme="1"/>
      <name val="Arial"/>
      <family val="2"/>
    </font>
    <font>
      <b/>
      <u/>
      <sz val="12"/>
      <color rgb="FFFF0000"/>
      <name val="Arial"/>
      <family val="2"/>
    </font>
    <font>
      <sz val="9"/>
      <name val="Arial"/>
      <family val="2"/>
    </font>
    <font>
      <sz val="9"/>
      <color theme="1"/>
      <name val="Arial"/>
      <family val="2"/>
    </font>
    <font>
      <b/>
      <sz val="9"/>
      <color theme="1"/>
      <name val="Arial"/>
      <family val="2"/>
    </font>
    <font>
      <sz val="8"/>
      <name val="Calibri"/>
      <family val="2"/>
      <scheme val="minor"/>
    </font>
    <font>
      <b/>
      <sz val="9"/>
      <name val="Calibri"/>
      <family val="2"/>
    </font>
    <font>
      <sz val="9"/>
      <name val="Calibri"/>
      <family val="2"/>
    </font>
    <font>
      <sz val="9"/>
      <color rgb="FF000000"/>
      <name val="Calibri"/>
      <family val="2"/>
      <scheme val="minor"/>
    </font>
    <font>
      <b/>
      <sz val="9"/>
      <name val="Arial"/>
      <family val="2"/>
    </font>
    <font>
      <sz val="9"/>
      <color theme="1"/>
      <name val="Calibri"/>
      <family val="2"/>
      <scheme val="minor"/>
    </font>
    <font>
      <b/>
      <sz val="9"/>
      <name val="Calibri"/>
      <family val="2"/>
      <scheme val="minor"/>
    </font>
    <font>
      <sz val="9"/>
      <name val="Calibri"/>
      <family val="2"/>
      <scheme val="minor"/>
    </font>
    <font>
      <sz val="10"/>
      <color rgb="FF000000"/>
      <name val="Calibri"/>
      <family val="2"/>
    </font>
    <font>
      <sz val="10"/>
      <color rgb="FF006FC0"/>
      <name val="Calibri"/>
      <family val="2"/>
    </font>
    <font>
      <sz val="10"/>
      <name val="Calibri"/>
      <family val="2"/>
    </font>
    <font>
      <sz val="10"/>
      <color rgb="FF000000"/>
      <name val="Calibri"/>
      <family val="2"/>
      <scheme val="minor"/>
    </font>
    <font>
      <sz val="10"/>
      <color theme="1"/>
      <name val="Calibri"/>
      <family val="2"/>
      <scheme val="minor"/>
    </font>
    <font>
      <sz val="9"/>
      <color rgb="FF000000"/>
      <name val="Calibri"/>
      <family val="2"/>
    </font>
    <font>
      <sz val="9"/>
      <color rgb="FF006FC0"/>
      <name val="Calibri"/>
      <family val="2"/>
    </font>
    <font>
      <sz val="9"/>
      <color rgb="FF275217"/>
      <name val="Calibri"/>
      <family val="2"/>
    </font>
    <font>
      <sz val="9"/>
      <color rgb="FF000000"/>
      <name val="Times New Roman"/>
      <family val="2"/>
    </font>
    <font>
      <sz val="9"/>
      <color rgb="FF006FC0"/>
      <name val="Calibri"/>
      <family val="2"/>
      <scheme val="minor"/>
    </font>
    <font>
      <sz val="9"/>
      <color rgb="FF000000"/>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7" tint="0.59999389629810485"/>
        <bgColor indexed="64"/>
      </patternFill>
    </fill>
    <fill>
      <patternFill patternType="solid">
        <fgColor theme="0"/>
        <bgColor indexed="64"/>
      </patternFill>
    </fill>
    <fill>
      <patternFill patternType="solid">
        <fgColor rgb="FFE8E8E8"/>
      </patternFill>
    </fill>
  </fills>
  <borders count="58">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style="medium">
        <color indexed="64"/>
      </top>
      <bottom style="medium">
        <color indexed="64"/>
      </bottom>
      <diagonal/>
    </border>
    <border>
      <left/>
      <right style="double">
        <color indexed="64"/>
      </right>
      <top style="medium">
        <color indexed="64"/>
      </top>
      <bottom style="medium">
        <color indexed="64"/>
      </bottom>
      <diagonal/>
    </border>
    <border>
      <left/>
      <right/>
      <top/>
      <bottom style="double">
        <color auto="1"/>
      </bottom>
      <diagonal/>
    </border>
    <border>
      <left style="double">
        <color auto="1"/>
      </left>
      <right/>
      <top/>
      <bottom style="double">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thin">
        <color theme="0"/>
      </top>
      <bottom/>
      <diagonal/>
    </border>
    <border>
      <left/>
      <right/>
      <top style="thin">
        <color theme="0"/>
      </top>
      <bottom style="thin">
        <color theme="0"/>
      </bottom>
      <diagonal/>
    </border>
    <border>
      <left style="thin">
        <color theme="0"/>
      </left>
      <right style="thin">
        <color theme="0"/>
      </right>
      <top/>
      <bottom style="thin">
        <color theme="0"/>
      </bottom>
      <diagonal/>
    </border>
    <border>
      <left style="medium">
        <color auto="1"/>
      </left>
      <right style="thin">
        <color auto="1"/>
      </right>
      <top style="medium">
        <color auto="1"/>
      </top>
      <bottom style="medium">
        <color indexed="64"/>
      </bottom>
      <diagonal/>
    </border>
    <border>
      <left style="thin">
        <color indexed="64"/>
      </left>
      <right/>
      <top style="medium">
        <color indexed="64"/>
      </top>
      <bottom style="medium">
        <color indexed="64"/>
      </bottom>
      <diagonal/>
    </border>
    <border>
      <left style="thin">
        <color theme="0"/>
      </left>
      <right style="thin">
        <color theme="0"/>
      </right>
      <top/>
      <bottom/>
      <diagonal/>
    </border>
    <border>
      <left/>
      <right/>
      <top/>
      <bottom style="medium">
        <color indexed="64"/>
      </bottom>
      <diagonal/>
    </border>
    <border>
      <left style="double">
        <color auto="1"/>
      </left>
      <right/>
      <top/>
      <bottom style="medium">
        <color indexed="64"/>
      </bottom>
      <diagonal/>
    </border>
    <border>
      <left/>
      <right style="thin">
        <color theme="0"/>
      </right>
      <top/>
      <bottom style="medium">
        <color indexed="64"/>
      </bottom>
      <diagonal/>
    </border>
    <border>
      <left style="thin">
        <color theme="0"/>
      </left>
      <right/>
      <top/>
      <bottom style="thin">
        <color theme="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6FC0"/>
      </bottom>
      <diagonal/>
    </border>
    <border>
      <left style="thin">
        <color rgb="FF000000"/>
      </left>
      <right style="thin">
        <color rgb="FF000000"/>
      </right>
      <top style="thin">
        <color rgb="FF006FC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6FC0"/>
      </bottom>
      <diagonal/>
    </border>
    <border>
      <left style="thin">
        <color rgb="FF000000"/>
      </left>
      <right style="thin">
        <color rgb="FF000000"/>
      </right>
      <top style="thin">
        <color rgb="FF006FC0"/>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style="thin">
        <color rgb="FF00AF50"/>
      </bottom>
      <diagonal/>
    </border>
    <border>
      <left style="thin">
        <color rgb="FF000000"/>
      </left>
      <right style="thin">
        <color rgb="FF000000"/>
      </right>
      <top style="thin">
        <color rgb="FF00AF50"/>
      </top>
      <bottom style="thin">
        <color rgb="FF000000"/>
      </bottom>
      <diagonal/>
    </border>
    <border>
      <left/>
      <right style="thin">
        <color auto="1"/>
      </right>
      <top/>
      <bottom style="medium">
        <color indexed="64"/>
      </bottom>
      <diagonal/>
    </border>
    <border>
      <left style="thin">
        <color indexed="64"/>
      </left>
      <right/>
      <top/>
      <bottom style="medium">
        <color indexed="64"/>
      </bottom>
      <diagonal/>
    </border>
    <border>
      <left style="thin">
        <color rgb="FF000000"/>
      </left>
      <right style="thin">
        <color rgb="FF000000"/>
      </right>
      <top style="thin">
        <color rgb="FF006FC0"/>
      </top>
      <bottom style="thin">
        <color rgb="FF006FC0"/>
      </bottom>
      <diagonal/>
    </border>
    <border>
      <left style="thin">
        <color rgb="FF000000"/>
      </left>
      <right style="thin">
        <color rgb="FF000000"/>
      </right>
      <top style="thin">
        <color rgb="FF006FC0"/>
      </top>
      <bottom style="thin">
        <color rgb="FF00AF50"/>
      </bottom>
      <diagonal/>
    </border>
    <border>
      <left style="thin">
        <color rgb="FF000000"/>
      </left>
      <right style="thin">
        <color rgb="FF000000"/>
      </right>
      <top style="thin">
        <color rgb="FF00AF50"/>
      </top>
      <bottom style="thin">
        <color rgb="FF006FC0"/>
      </bottom>
      <diagonal/>
    </border>
    <border>
      <left style="thin">
        <color rgb="FF000000"/>
      </left>
      <right style="thin">
        <color rgb="FF000000"/>
      </right>
      <top style="thin">
        <color rgb="FF00AF50"/>
      </top>
      <bottom style="thin">
        <color rgb="FF00AF50"/>
      </bottom>
      <diagonal/>
    </border>
    <border>
      <left/>
      <right style="thin">
        <color rgb="FF000000"/>
      </right>
      <top style="thin">
        <color rgb="FF006FC0"/>
      </top>
      <bottom style="thin">
        <color rgb="FF000000"/>
      </bottom>
      <diagonal/>
    </border>
    <border>
      <left/>
      <right style="thin">
        <color rgb="FF000000"/>
      </right>
      <top style="thin">
        <color rgb="FF00AF50"/>
      </top>
      <bottom style="thin">
        <color rgb="FF000000"/>
      </bottom>
      <diagonal/>
    </border>
    <border>
      <left/>
      <right/>
      <top style="thin">
        <color rgb="FF006FC0"/>
      </top>
      <bottom style="thin">
        <color rgb="FF000000"/>
      </bottom>
      <diagonal/>
    </border>
    <border>
      <left style="thin">
        <color theme="0"/>
      </left>
      <right/>
      <top style="thin">
        <color rgb="FF000000"/>
      </top>
      <bottom/>
      <diagonal/>
    </border>
    <border>
      <left/>
      <right/>
      <top/>
      <bottom style="thin">
        <color theme="0"/>
      </bottom>
      <diagonal/>
    </border>
    <border>
      <left style="thin">
        <color theme="0"/>
      </left>
      <right/>
      <top style="thin">
        <color rgb="FF006FC0"/>
      </top>
      <bottom/>
      <diagonal/>
    </border>
    <border>
      <left style="thin">
        <color rgb="FF000000"/>
      </left>
      <right style="thin">
        <color rgb="FF000000"/>
      </right>
      <top/>
      <bottom style="thin">
        <color rgb="FF00AF50"/>
      </bottom>
      <diagonal/>
    </border>
    <border>
      <left style="thin">
        <color rgb="FF000000"/>
      </left>
      <right style="thin">
        <color rgb="FF000000"/>
      </right>
      <top style="thin">
        <color rgb="FF00AF50"/>
      </top>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258">
    <xf numFmtId="0" fontId="0" fillId="0" borderId="0" xfId="0"/>
    <xf numFmtId="0" fontId="1" fillId="0" borderId="0" xfId="0" applyFont="1" applyAlignment="1">
      <alignment horizontal="center" vertical="center" wrapText="1"/>
    </xf>
    <xf numFmtId="0" fontId="1" fillId="0" borderId="0" xfId="0" applyFont="1" applyAlignment="1">
      <alignment horizontal="center" vertical="center"/>
    </xf>
    <xf numFmtId="0" fontId="2" fillId="3"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3" fillId="2" borderId="0" xfId="0" applyFont="1" applyFill="1" applyBorder="1" applyAlignment="1">
      <alignment horizontal="center" vertical="center"/>
    </xf>
    <xf numFmtId="2" fontId="3" fillId="2" borderId="0" xfId="0" applyNumberFormat="1" applyFont="1" applyFill="1" applyBorder="1" applyAlignment="1">
      <alignment horizontal="center" vertical="center"/>
    </xf>
    <xf numFmtId="0" fontId="3" fillId="2" borderId="7" xfId="0" applyFont="1" applyFill="1" applyBorder="1" applyAlignment="1">
      <alignment horizontal="center" vertical="center"/>
    </xf>
    <xf numFmtId="164" fontId="3" fillId="2" borderId="0" xfId="0" applyNumberFormat="1" applyFont="1" applyFill="1" applyBorder="1" applyAlignment="1">
      <alignment horizontal="center" vertical="center"/>
    </xf>
    <xf numFmtId="164" fontId="3" fillId="2" borderId="7" xfId="0" applyNumberFormat="1" applyFont="1" applyFill="1" applyBorder="1" applyAlignment="1">
      <alignment horizontal="center" vertical="center"/>
    </xf>
    <xf numFmtId="0" fontId="3" fillId="2" borderId="13" xfId="0" applyFont="1" applyFill="1" applyBorder="1" applyAlignment="1">
      <alignment horizontal="center" vertical="center"/>
    </xf>
    <xf numFmtId="2" fontId="3" fillId="2" borderId="13" xfId="0" applyNumberFormat="1" applyFont="1" applyFill="1" applyBorder="1" applyAlignment="1">
      <alignment horizontal="center" vertical="center"/>
    </xf>
    <xf numFmtId="0" fontId="3" fillId="2" borderId="14" xfId="0" applyFont="1" applyFill="1" applyBorder="1" applyAlignment="1">
      <alignment horizontal="center" vertical="center"/>
    </xf>
    <xf numFmtId="164" fontId="3" fillId="2" borderId="13" xfId="0" applyNumberFormat="1" applyFont="1" applyFill="1" applyBorder="1" applyAlignment="1">
      <alignment horizontal="center" vertical="center"/>
    </xf>
    <xf numFmtId="164" fontId="3" fillId="2" borderId="14" xfId="0" applyNumberFormat="1" applyFont="1" applyFill="1" applyBorder="1" applyAlignment="1">
      <alignment horizontal="center" vertical="center"/>
    </xf>
    <xf numFmtId="2" fontId="3" fillId="6" borderId="0" xfId="0" applyNumberFormat="1" applyFont="1" applyFill="1" applyBorder="1" applyAlignment="1">
      <alignment horizontal="center" vertical="center"/>
    </xf>
    <xf numFmtId="0" fontId="3" fillId="6" borderId="7" xfId="0" applyFont="1" applyFill="1" applyBorder="1" applyAlignment="1">
      <alignment horizontal="center" vertical="center"/>
    </xf>
    <xf numFmtId="164" fontId="3" fillId="6" borderId="0" xfId="0" applyNumberFormat="1" applyFont="1" applyFill="1" applyBorder="1" applyAlignment="1">
      <alignment horizontal="center" vertical="center"/>
    </xf>
    <xf numFmtId="164" fontId="3" fillId="6" borderId="7" xfId="0" applyNumberFormat="1" applyFont="1" applyFill="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19" xfId="0" applyFont="1" applyBorder="1" applyAlignment="1">
      <alignment horizontal="center" vertical="center"/>
    </xf>
    <xf numFmtId="0" fontId="1" fillId="0" borderId="3" xfId="0" applyFont="1" applyBorder="1" applyAlignment="1">
      <alignment horizontal="center" vertical="center"/>
    </xf>
    <xf numFmtId="0" fontId="2" fillId="3" borderId="20" xfId="0" applyFont="1" applyFill="1" applyBorder="1" applyAlignment="1">
      <alignment horizontal="center" vertical="center" wrapText="1"/>
    </xf>
    <xf numFmtId="0" fontId="1" fillId="0" borderId="22" xfId="0" applyFont="1" applyBorder="1" applyAlignment="1">
      <alignment horizontal="center" vertical="center"/>
    </xf>
    <xf numFmtId="0" fontId="1" fillId="0" borderId="0" xfId="0" applyFont="1" applyAlignment="1">
      <alignment horizontal="center" vertical="center"/>
    </xf>
    <xf numFmtId="2" fontId="3" fillId="6" borderId="0" xfId="0" applyNumberFormat="1" applyFont="1" applyFill="1" applyBorder="1" applyAlignment="1">
      <alignment horizontal="center" vertical="center"/>
    </xf>
    <xf numFmtId="0" fontId="3" fillId="6" borderId="7" xfId="0" applyFont="1" applyFill="1" applyBorder="1" applyAlignment="1">
      <alignment horizontal="center" vertical="center"/>
    </xf>
    <xf numFmtId="164" fontId="3" fillId="6" borderId="0" xfId="0" applyNumberFormat="1" applyFont="1" applyFill="1" applyBorder="1" applyAlignment="1">
      <alignment horizontal="center" vertical="center"/>
    </xf>
    <xf numFmtId="164" fontId="3" fillId="6" borderId="7" xfId="0" applyNumberFormat="1" applyFont="1" applyFill="1" applyBorder="1" applyAlignment="1">
      <alignment horizontal="center" vertical="center"/>
    </xf>
    <xf numFmtId="0" fontId="1" fillId="0" borderId="2" xfId="0" applyFont="1" applyBorder="1" applyAlignment="1">
      <alignment horizontal="center" vertical="center"/>
    </xf>
    <xf numFmtId="0" fontId="3" fillId="0" borderId="0" xfId="0" applyFont="1" applyFill="1" applyBorder="1" applyAlignment="1">
      <alignment horizontal="center" vertical="center"/>
    </xf>
    <xf numFmtId="2" fontId="3" fillId="0" borderId="0" xfId="0" applyNumberFormat="1" applyFont="1" applyFill="1" applyBorder="1" applyAlignment="1">
      <alignment horizontal="center" vertical="center"/>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19" xfId="0" applyFont="1" applyBorder="1" applyAlignment="1">
      <alignment horizontal="left" vertical="center"/>
    </xf>
    <xf numFmtId="0" fontId="2" fillId="3" borderId="21" xfId="0" applyFont="1" applyFill="1" applyBorder="1" applyAlignment="1">
      <alignment horizontal="left" vertical="center" wrapText="1"/>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1"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center" vertical="center"/>
    </xf>
    <xf numFmtId="0" fontId="13" fillId="0" borderId="0" xfId="0" applyFont="1" applyFill="1" applyBorder="1" applyAlignment="1">
      <alignment horizontal="center" vertical="center"/>
    </xf>
    <xf numFmtId="2" fontId="13" fillId="0" borderId="0" xfId="0" applyNumberFormat="1" applyFont="1" applyFill="1" applyBorder="1" applyAlignment="1">
      <alignment horizontal="center" vertical="center"/>
    </xf>
    <xf numFmtId="2" fontId="3" fillId="0" borderId="23" xfId="0" applyNumberFormat="1" applyFont="1" applyFill="1" applyBorder="1" applyAlignment="1">
      <alignment horizontal="center" vertical="center"/>
    </xf>
    <xf numFmtId="164" fontId="3" fillId="6" borderId="23" xfId="0" applyNumberFormat="1" applyFont="1" applyFill="1" applyBorder="1" applyAlignment="1">
      <alignment horizontal="center" vertical="center"/>
    </xf>
    <xf numFmtId="0" fontId="3" fillId="6" borderId="24" xfId="0" applyFont="1" applyFill="1" applyBorder="1" applyAlignment="1">
      <alignment horizontal="center" vertical="center"/>
    </xf>
    <xf numFmtId="2" fontId="3" fillId="6" borderId="23" xfId="0" applyNumberFormat="1" applyFont="1" applyFill="1" applyBorder="1" applyAlignment="1">
      <alignment horizontal="center" vertical="center"/>
    </xf>
    <xf numFmtId="164" fontId="3" fillId="6" borderId="24" xfId="0" applyNumberFormat="1" applyFont="1" applyFill="1" applyBorder="1" applyAlignment="1">
      <alignment horizontal="center" vertical="center"/>
    </xf>
    <xf numFmtId="164" fontId="3" fillId="6" borderId="25" xfId="0" applyNumberFormat="1" applyFont="1" applyFill="1" applyBorder="1" applyAlignment="1">
      <alignment horizontal="center" vertical="center"/>
    </xf>
    <xf numFmtId="0" fontId="1" fillId="0" borderId="26" xfId="0" applyFont="1" applyBorder="1" applyAlignment="1">
      <alignment horizontal="center" vertical="center"/>
    </xf>
    <xf numFmtId="0" fontId="9" fillId="0" borderId="6" xfId="0" applyFont="1" applyBorder="1" applyAlignment="1">
      <alignment horizontal="center" vertical="center" wrapText="1"/>
    </xf>
    <xf numFmtId="0" fontId="9" fillId="0" borderId="17" xfId="0" applyFont="1" applyBorder="1" applyAlignment="1">
      <alignment horizontal="center" vertical="center"/>
    </xf>
    <xf numFmtId="0" fontId="9" fillId="0" borderId="4" xfId="0" applyFont="1" applyBorder="1" applyAlignment="1">
      <alignment horizontal="center" vertical="center"/>
    </xf>
    <xf numFmtId="0" fontId="14" fillId="6" borderId="7" xfId="0" applyFont="1" applyFill="1" applyBorder="1" applyAlignment="1">
      <alignment horizontal="center" vertical="center"/>
    </xf>
    <xf numFmtId="2" fontId="14" fillId="6" borderId="0" xfId="0" applyNumberFormat="1" applyFont="1" applyFill="1" applyBorder="1" applyAlignment="1">
      <alignment horizontal="center" vertical="center"/>
    </xf>
    <xf numFmtId="164" fontId="14" fillId="6" borderId="0" xfId="0" applyNumberFormat="1" applyFont="1" applyFill="1" applyBorder="1" applyAlignment="1">
      <alignment horizontal="center" vertical="center"/>
    </xf>
    <xf numFmtId="164" fontId="14" fillId="6" borderId="7" xfId="0" applyNumberFormat="1" applyFont="1" applyFill="1" applyBorder="1" applyAlignment="1">
      <alignment horizontal="center" vertical="center"/>
    </xf>
    <xf numFmtId="0" fontId="1" fillId="0" borderId="22" xfId="0" applyFont="1" applyBorder="1" applyAlignment="1">
      <alignment horizontal="left" vertical="center"/>
    </xf>
    <xf numFmtId="0" fontId="2" fillId="3" borderId="23" xfId="0" applyFont="1" applyFill="1" applyBorder="1" applyAlignment="1">
      <alignment horizontal="center" vertical="center" wrapText="1"/>
    </xf>
    <xf numFmtId="0" fontId="18" fillId="0" borderId="36" xfId="0" applyFont="1" applyBorder="1" applyAlignment="1">
      <alignment horizontal="left" vertical="top" wrapText="1"/>
    </xf>
    <xf numFmtId="0" fontId="18" fillId="0" borderId="37" xfId="0" applyFont="1" applyBorder="1" applyAlignment="1">
      <alignment horizontal="left" vertical="top" wrapText="1"/>
    </xf>
    <xf numFmtId="0" fontId="17" fillId="0" borderId="36" xfId="0" applyFont="1" applyBorder="1" applyAlignment="1">
      <alignment horizontal="center" vertical="top" wrapText="1"/>
    </xf>
    <xf numFmtId="0" fontId="18" fillId="0" borderId="36" xfId="0" applyFont="1" applyBorder="1" applyAlignment="1">
      <alignment horizontal="center" vertical="top" wrapText="1"/>
    </xf>
    <xf numFmtId="0" fontId="18" fillId="0" borderId="37" xfId="0" applyFont="1" applyBorder="1" applyAlignment="1">
      <alignment horizontal="center" vertical="top" wrapText="1"/>
    </xf>
    <xf numFmtId="0" fontId="17" fillId="0" borderId="38" xfId="0" applyFont="1" applyBorder="1" applyAlignment="1">
      <alignment horizontal="center" vertical="top" wrapText="1"/>
    </xf>
    <xf numFmtId="0" fontId="17" fillId="0" borderId="38" xfId="0" applyFont="1" applyBorder="1" applyAlignment="1">
      <alignment horizontal="center" vertical="center" wrapText="1"/>
    </xf>
    <xf numFmtId="49" fontId="17" fillId="0" borderId="31" xfId="0" applyNumberFormat="1" applyFont="1" applyBorder="1" applyAlignment="1">
      <alignment horizontal="center" vertical="top" wrapText="1"/>
    </xf>
    <xf numFmtId="2" fontId="20" fillId="0" borderId="0" xfId="0" applyNumberFormat="1" applyFont="1" applyFill="1" applyBorder="1" applyAlignment="1">
      <alignment horizontal="center" vertical="center"/>
    </xf>
    <xf numFmtId="49" fontId="17" fillId="0" borderId="32" xfId="0" applyNumberFormat="1" applyFont="1" applyBorder="1" applyAlignment="1">
      <alignment horizontal="center" vertical="top" wrapText="1"/>
    </xf>
    <xf numFmtId="49" fontId="18" fillId="0" borderId="32" xfId="0" applyNumberFormat="1" applyFont="1" applyBorder="1" applyAlignment="1">
      <alignment horizontal="center" vertical="top" wrapText="1"/>
    </xf>
    <xf numFmtId="49" fontId="18" fillId="0" borderId="33" xfId="0" applyNumberFormat="1" applyFont="1" applyBorder="1" applyAlignment="1">
      <alignment horizontal="center" vertical="top" wrapText="1"/>
    </xf>
    <xf numFmtId="49" fontId="17" fillId="0" borderId="34" xfId="0" applyNumberFormat="1" applyFont="1" applyBorder="1" applyAlignment="1">
      <alignment horizontal="center" vertical="top" wrapText="1"/>
    </xf>
    <xf numFmtId="49" fontId="17" fillId="0" borderId="33" xfId="0" applyNumberFormat="1" applyFont="1" applyBorder="1" applyAlignment="1">
      <alignment horizontal="center" vertical="top" wrapText="1"/>
    </xf>
    <xf numFmtId="49" fontId="18" fillId="0" borderId="35" xfId="0" applyNumberFormat="1" applyFont="1" applyBorder="1" applyAlignment="1">
      <alignment horizontal="center" vertical="top" wrapText="1"/>
    </xf>
    <xf numFmtId="0" fontId="17" fillId="0" borderId="36" xfId="0" applyFont="1" applyBorder="1" applyAlignment="1">
      <alignment horizontal="center" vertical="center" wrapText="1"/>
    </xf>
    <xf numFmtId="49" fontId="17" fillId="0" borderId="31" xfId="0" applyNumberFormat="1" applyFont="1" applyBorder="1" applyAlignment="1">
      <alignment horizontal="center" vertical="center" wrapText="1"/>
    </xf>
    <xf numFmtId="49" fontId="17" fillId="0" borderId="32" xfId="0" applyNumberFormat="1" applyFont="1" applyBorder="1" applyAlignment="1">
      <alignment horizontal="center" vertical="center" wrapText="1"/>
    </xf>
    <xf numFmtId="0" fontId="18" fillId="0" borderId="36" xfId="0" applyFont="1" applyBorder="1" applyAlignment="1">
      <alignment horizontal="center" vertical="center" wrapText="1"/>
    </xf>
    <xf numFmtId="49" fontId="18" fillId="0" borderId="32" xfId="0" applyNumberFormat="1" applyFont="1" applyBorder="1" applyAlignment="1">
      <alignment horizontal="center" vertical="center" wrapText="1"/>
    </xf>
    <xf numFmtId="0" fontId="18" fillId="0" borderId="37" xfId="0" applyFont="1" applyBorder="1" applyAlignment="1">
      <alignment horizontal="center" vertical="center" wrapText="1"/>
    </xf>
    <xf numFmtId="49" fontId="18"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3" xfId="0" applyNumberFormat="1" applyFont="1" applyBorder="1" applyAlignment="1">
      <alignment horizontal="center" vertical="center" wrapText="1"/>
    </xf>
    <xf numFmtId="0" fontId="17" fillId="0" borderId="37" xfId="0" applyFont="1" applyBorder="1" applyAlignment="1">
      <alignment horizontal="center" vertical="center" wrapText="1"/>
    </xf>
    <xf numFmtId="49" fontId="18" fillId="0" borderId="35" xfId="0" applyNumberFormat="1" applyFont="1" applyBorder="1" applyAlignment="1">
      <alignment horizontal="center" vertical="center" wrapText="1"/>
    </xf>
    <xf numFmtId="0" fontId="13" fillId="0" borderId="23" xfId="0" applyFont="1" applyFill="1" applyBorder="1" applyAlignment="1">
      <alignment horizontal="center" vertical="center"/>
    </xf>
    <xf numFmtId="2" fontId="20" fillId="0" borderId="23" xfId="0" applyNumberFormat="1" applyFont="1" applyFill="1" applyBorder="1" applyAlignment="1">
      <alignment horizontal="center" vertical="center"/>
    </xf>
    <xf numFmtId="49" fontId="17" fillId="0" borderId="35" xfId="0" applyNumberFormat="1" applyFont="1" applyBorder="1" applyAlignment="1">
      <alignment horizontal="center" vertical="center" wrapText="1"/>
    </xf>
    <xf numFmtId="0" fontId="20" fillId="0" borderId="36" xfId="0" applyFont="1" applyBorder="1" applyAlignment="1">
      <alignment horizontal="center" vertical="top" wrapText="1"/>
    </xf>
    <xf numFmtId="0" fontId="13" fillId="0" borderId="36" xfId="0" applyFont="1" applyBorder="1" applyAlignment="1">
      <alignment horizontal="center" vertical="top" wrapText="1"/>
    </xf>
    <xf numFmtId="0" fontId="20" fillId="0" borderId="37" xfId="0" applyFont="1" applyBorder="1" applyAlignment="1">
      <alignment horizontal="center" vertical="top" wrapText="1"/>
    </xf>
    <xf numFmtId="0" fontId="20" fillId="0" borderId="38" xfId="0" applyFont="1" applyBorder="1" applyAlignment="1">
      <alignment horizontal="center" vertical="top" wrapText="1"/>
    </xf>
    <xf numFmtId="0" fontId="2" fillId="3" borderId="42" xfId="0" applyFont="1" applyFill="1" applyBorder="1" applyAlignment="1">
      <alignment horizontal="center" vertical="center" wrapText="1"/>
    </xf>
    <xf numFmtId="0" fontId="2" fillId="3" borderId="43" xfId="0" applyFont="1" applyFill="1" applyBorder="1" applyAlignment="1">
      <alignment horizontal="left" vertical="center" wrapText="1"/>
    </xf>
    <xf numFmtId="0" fontId="2" fillId="5" borderId="24"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18" fillId="0" borderId="41" xfId="0" applyFont="1" applyBorder="1" applyAlignment="1">
      <alignment horizontal="left" vertical="top" wrapText="1"/>
    </xf>
    <xf numFmtId="0" fontId="18" fillId="0" borderId="40" xfId="0" applyFont="1" applyBorder="1" applyAlignment="1">
      <alignment horizontal="left" vertical="top" wrapText="1"/>
    </xf>
    <xf numFmtId="0" fontId="20" fillId="0" borderId="36" xfId="0" applyFont="1" applyBorder="1" applyAlignment="1">
      <alignment horizontal="left" vertical="top" wrapText="1"/>
    </xf>
    <xf numFmtId="0" fontId="20" fillId="0" borderId="36" xfId="0" applyFont="1" applyBorder="1" applyAlignment="1">
      <alignment horizontal="right" vertical="top" wrapText="1" indent="5"/>
    </xf>
    <xf numFmtId="0" fontId="20" fillId="0" borderId="37" xfId="0" applyFont="1" applyBorder="1" applyAlignment="1">
      <alignment horizontal="left" vertical="top" wrapText="1"/>
    </xf>
    <xf numFmtId="0" fontId="20" fillId="0" borderId="37" xfId="0" applyFont="1" applyBorder="1" applyAlignment="1">
      <alignment horizontal="right" vertical="top" wrapText="1" indent="5"/>
    </xf>
    <xf numFmtId="0" fontId="20" fillId="0" borderId="38" xfId="0" applyFont="1" applyBorder="1" applyAlignment="1">
      <alignment horizontal="left" vertical="top" wrapText="1"/>
    </xf>
    <xf numFmtId="0" fontId="20" fillId="0" borderId="38" xfId="0" applyFont="1" applyBorder="1" applyAlignment="1">
      <alignment horizontal="right" vertical="top" wrapText="1" indent="5"/>
    </xf>
    <xf numFmtId="0" fontId="20" fillId="0" borderId="40" xfId="0" applyFont="1" applyBorder="1" applyAlignment="1">
      <alignment horizontal="left" vertical="top" wrapText="1"/>
    </xf>
    <xf numFmtId="0" fontId="20" fillId="0" borderId="40" xfId="0" applyFont="1" applyBorder="1" applyAlignment="1">
      <alignment horizontal="center" vertical="top" wrapText="1"/>
    </xf>
    <xf numFmtId="0" fontId="20" fillId="0" borderId="40" xfId="0" applyFont="1" applyBorder="1" applyAlignment="1">
      <alignment horizontal="right" vertical="top" wrapText="1" indent="5"/>
    </xf>
    <xf numFmtId="0" fontId="13" fillId="0" borderId="41" xfId="0" applyFont="1" applyBorder="1" applyAlignment="1">
      <alignment horizontal="left" vertical="top" wrapText="1"/>
    </xf>
    <xf numFmtId="0" fontId="13" fillId="0" borderId="41" xfId="0" applyFont="1" applyBorder="1" applyAlignment="1">
      <alignment horizontal="center" vertical="top" wrapText="1"/>
    </xf>
    <xf numFmtId="0" fontId="13" fillId="0" borderId="41" xfId="0" applyFont="1" applyBorder="1" applyAlignment="1">
      <alignment horizontal="right" vertical="top" wrapText="1" indent="5"/>
    </xf>
    <xf numFmtId="0" fontId="13" fillId="0" borderId="36" xfId="0" applyFont="1" applyBorder="1" applyAlignment="1">
      <alignment horizontal="left" vertical="top" wrapText="1"/>
    </xf>
    <xf numFmtId="0" fontId="13" fillId="0" borderId="36" xfId="0" applyFont="1" applyBorder="1" applyAlignment="1">
      <alignment horizontal="right" vertical="top" wrapText="1" indent="5"/>
    </xf>
    <xf numFmtId="0" fontId="13" fillId="0" borderId="40" xfId="0" applyFont="1" applyBorder="1" applyAlignment="1">
      <alignment horizontal="left" vertical="top" wrapText="1"/>
    </xf>
    <xf numFmtId="0" fontId="13" fillId="0" borderId="40" xfId="0" applyFont="1" applyBorder="1" applyAlignment="1">
      <alignment horizontal="center" vertical="top" wrapText="1"/>
    </xf>
    <xf numFmtId="0" fontId="13" fillId="0" borderId="40" xfId="0" applyFont="1" applyBorder="1" applyAlignment="1">
      <alignment horizontal="right" vertical="top" wrapText="1" indent="5"/>
    </xf>
    <xf numFmtId="0" fontId="13" fillId="0" borderId="31" xfId="0" applyFont="1" applyBorder="1" applyAlignment="1">
      <alignment horizontal="left" vertical="top" wrapText="1"/>
    </xf>
    <xf numFmtId="49" fontId="20" fillId="0" borderId="31" xfId="0" applyNumberFormat="1" applyFont="1" applyBorder="1" applyAlignment="1">
      <alignment horizontal="center" vertical="top" wrapText="1"/>
    </xf>
    <xf numFmtId="49" fontId="20" fillId="0" borderId="32" xfId="0" applyNumberFormat="1" applyFont="1" applyBorder="1" applyAlignment="1">
      <alignment horizontal="center" vertical="top" wrapText="1"/>
    </xf>
    <xf numFmtId="49" fontId="13" fillId="0" borderId="32" xfId="0" applyNumberFormat="1" applyFont="1" applyBorder="1" applyAlignment="1">
      <alignment horizontal="center" vertical="top" wrapText="1"/>
    </xf>
    <xf numFmtId="49" fontId="20" fillId="0" borderId="33" xfId="0" applyNumberFormat="1" applyFont="1" applyBorder="1" applyAlignment="1">
      <alignment horizontal="center" vertical="top" wrapText="1"/>
    </xf>
    <xf numFmtId="49" fontId="20" fillId="0" borderId="34" xfId="0" applyNumberFormat="1" applyFont="1" applyBorder="1" applyAlignment="1">
      <alignment horizontal="center" vertical="top" wrapText="1"/>
    </xf>
    <xf numFmtId="49" fontId="20" fillId="0" borderId="31" xfId="0" applyNumberFormat="1" applyFont="1" applyBorder="1" applyAlignment="1">
      <alignment horizontal="center" vertical="center" wrapText="1"/>
    </xf>
    <xf numFmtId="49" fontId="20" fillId="0" borderId="32" xfId="0" applyNumberFormat="1" applyFont="1" applyBorder="1" applyAlignment="1">
      <alignment horizontal="center" vertical="center" wrapText="1"/>
    </xf>
    <xf numFmtId="49" fontId="13" fillId="0" borderId="32" xfId="0" applyNumberFormat="1" applyFont="1" applyBorder="1" applyAlignment="1">
      <alignment horizontal="center" vertical="center" wrapText="1"/>
    </xf>
    <xf numFmtId="49" fontId="20" fillId="0" borderId="33" xfId="0" applyNumberFormat="1" applyFont="1" applyBorder="1" applyAlignment="1">
      <alignment horizontal="center" vertical="center" wrapText="1"/>
    </xf>
    <xf numFmtId="49" fontId="20" fillId="0" borderId="34" xfId="0" applyNumberFormat="1" applyFont="1" applyBorder="1" applyAlignment="1">
      <alignment horizontal="center" vertical="center" wrapText="1"/>
    </xf>
    <xf numFmtId="49" fontId="20" fillId="0" borderId="44" xfId="0" applyNumberFormat="1" applyFont="1" applyBorder="1" applyAlignment="1">
      <alignment horizontal="center" vertical="center" wrapText="1"/>
    </xf>
    <xf numFmtId="49" fontId="13" fillId="0" borderId="33" xfId="0" applyNumberFormat="1" applyFont="1" applyBorder="1" applyAlignment="1">
      <alignment horizontal="center" vertical="center" wrapText="1"/>
    </xf>
    <xf numFmtId="0" fontId="13" fillId="0" borderId="0" xfId="0" applyFont="1" applyAlignment="1">
      <alignment horizontal="center" vertical="center"/>
    </xf>
    <xf numFmtId="0" fontId="20" fillId="0" borderId="38" xfId="0" applyFont="1" applyBorder="1" applyAlignment="1">
      <alignment horizontal="center" vertical="center" wrapText="1"/>
    </xf>
    <xf numFmtId="0" fontId="20" fillId="0" borderId="36" xfId="0" applyFont="1" applyBorder="1" applyAlignment="1">
      <alignment horizontal="center" vertical="center" wrapText="1"/>
    </xf>
    <xf numFmtId="0" fontId="13" fillId="0" borderId="36"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44" xfId="0" applyFont="1" applyBorder="1" applyAlignment="1">
      <alignment horizontal="center" vertical="center" wrapText="1"/>
    </xf>
    <xf numFmtId="0" fontId="13" fillId="0" borderId="37" xfId="0" applyFont="1" applyBorder="1" applyAlignment="1">
      <alignment horizontal="center" vertical="center" wrapText="1"/>
    </xf>
    <xf numFmtId="49" fontId="13" fillId="0" borderId="35" xfId="0" applyNumberFormat="1" applyFont="1" applyBorder="1" applyAlignment="1">
      <alignment horizontal="center" vertical="center" wrapText="1"/>
    </xf>
    <xf numFmtId="0" fontId="13" fillId="0" borderId="40"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7" xfId="0" applyFont="1" applyBorder="1" applyAlignment="1">
      <alignment horizontal="center" vertical="center" wrapText="1"/>
    </xf>
    <xf numFmtId="0" fontId="3" fillId="8" borderId="50"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15" fillId="8" borderId="48" xfId="0" applyFont="1" applyFill="1" applyBorder="1" applyAlignment="1">
      <alignment horizontal="center" vertical="center" wrapText="1"/>
    </xf>
    <xf numFmtId="0" fontId="15" fillId="8" borderId="49" xfId="0" applyFont="1" applyFill="1" applyBorder="1" applyAlignment="1">
      <alignment horizontal="center" vertical="center" wrapText="1"/>
    </xf>
    <xf numFmtId="0" fontId="22" fillId="7" borderId="32" xfId="0" applyFont="1" applyFill="1" applyBorder="1" applyAlignment="1">
      <alignment horizontal="center" vertical="top" wrapText="1"/>
    </xf>
    <xf numFmtId="0" fontId="23" fillId="7" borderId="32" xfId="0" applyFont="1" applyFill="1" applyBorder="1" applyAlignment="1">
      <alignment horizontal="center" vertical="top" wrapText="1"/>
    </xf>
    <xf numFmtId="0" fontId="23" fillId="7" borderId="39" xfId="0" applyFont="1" applyFill="1" applyBorder="1" applyAlignment="1">
      <alignment horizontal="center" vertical="top" wrapText="1"/>
    </xf>
    <xf numFmtId="2" fontId="13" fillId="0" borderId="23" xfId="0" applyNumberFormat="1" applyFont="1" applyFill="1" applyBorder="1" applyAlignment="1">
      <alignment horizontal="center" vertical="center"/>
    </xf>
    <xf numFmtId="0" fontId="1" fillId="0" borderId="6" xfId="0" applyFont="1" applyBorder="1" applyAlignment="1">
      <alignment horizontal="center" vertical="center"/>
    </xf>
    <xf numFmtId="0" fontId="24" fillId="0" borderId="31" xfId="0" applyFont="1" applyBorder="1" applyAlignment="1">
      <alignment vertical="top" wrapText="1"/>
    </xf>
    <xf numFmtId="0" fontId="27" fillId="0" borderId="32" xfId="0" applyFont="1" applyBorder="1" applyAlignment="1">
      <alignment vertical="top" wrapText="1"/>
    </xf>
    <xf numFmtId="0" fontId="25" fillId="0" borderId="34" xfId="0" applyFont="1" applyBorder="1" applyAlignment="1">
      <alignment vertical="top" wrapText="1"/>
    </xf>
    <xf numFmtId="0" fontId="24" fillId="0" borderId="34" xfId="0" applyFont="1" applyBorder="1" applyAlignment="1">
      <alignment vertical="top" wrapText="1"/>
    </xf>
    <xf numFmtId="0" fontId="28" fillId="0" borderId="32" xfId="0" applyFont="1" applyBorder="1" applyAlignment="1">
      <alignment vertical="top" wrapText="1"/>
    </xf>
    <xf numFmtId="0" fontId="28" fillId="0" borderId="33" xfId="0" applyFont="1" applyBorder="1" applyAlignment="1">
      <alignment vertical="top" wrapText="1"/>
    </xf>
    <xf numFmtId="0" fontId="28" fillId="0" borderId="35" xfId="0" applyFont="1" applyBorder="1" applyAlignment="1">
      <alignment vertical="top" wrapText="1"/>
    </xf>
    <xf numFmtId="0" fontId="29" fillId="0" borderId="31" xfId="0" applyFont="1" applyBorder="1" applyAlignment="1">
      <alignment vertical="top" wrapText="1"/>
    </xf>
    <xf numFmtId="0" fontId="29" fillId="0" borderId="32" xfId="0" applyFont="1" applyBorder="1" applyAlignment="1">
      <alignment vertical="top" wrapText="1"/>
    </xf>
    <xf numFmtId="0" fontId="21" fillId="0" borderId="33" xfId="0" applyFont="1" applyBorder="1" applyAlignment="1">
      <alignment vertical="top" wrapText="1"/>
    </xf>
    <xf numFmtId="0" fontId="30" fillId="0" borderId="31" xfId="0" applyFont="1" applyBorder="1" applyAlignment="1">
      <alignment vertical="top" wrapText="1"/>
    </xf>
    <xf numFmtId="0" fontId="21" fillId="0" borderId="0" xfId="0" applyFont="1" applyAlignment="1">
      <alignment horizontal="left" vertical="top"/>
    </xf>
    <xf numFmtId="0" fontId="25" fillId="0" borderId="31" xfId="0" applyFont="1" applyBorder="1" applyAlignment="1">
      <alignment vertical="top" wrapText="1"/>
    </xf>
    <xf numFmtId="0" fontId="24" fillId="0" borderId="32" xfId="0" applyFont="1" applyBorder="1" applyAlignment="1">
      <alignment vertical="top" wrapText="1"/>
    </xf>
    <xf numFmtId="0" fontId="28" fillId="0" borderId="0" xfId="0" applyFont="1" applyAlignment="1">
      <alignment horizontal="left" vertical="top"/>
    </xf>
    <xf numFmtId="0" fontId="26" fillId="0" borderId="34" xfId="0" applyFont="1" applyBorder="1" applyAlignment="1">
      <alignment vertical="top" wrapText="1"/>
    </xf>
    <xf numFmtId="0" fontId="28" fillId="0" borderId="33" xfId="0" applyFont="1" applyBorder="1" applyAlignment="1">
      <alignment horizontal="left" wrapText="1"/>
    </xf>
    <xf numFmtId="0" fontId="25" fillId="0" borderId="34" xfId="0" applyFont="1" applyBorder="1" applyAlignment="1">
      <alignment horizontal="left" vertical="top" wrapText="1"/>
    </xf>
    <xf numFmtId="0" fontId="18" fillId="0" borderId="55" xfId="0" applyFont="1" applyBorder="1" applyAlignment="1">
      <alignment horizontal="left" vertical="top" wrapText="1"/>
    </xf>
    <xf numFmtId="0" fontId="29" fillId="0" borderId="44" xfId="0" applyFont="1" applyBorder="1" applyAlignment="1">
      <alignment horizontal="left" vertical="top" wrapText="1"/>
    </xf>
    <xf numFmtId="0" fontId="32" fillId="0" borderId="32" xfId="0" applyFont="1" applyBorder="1" applyAlignment="1">
      <alignment horizontal="left" vertical="top" wrapText="1"/>
    </xf>
    <xf numFmtId="0" fontId="18" fillId="0" borderId="45" xfId="0" applyFont="1" applyBorder="1" applyAlignment="1">
      <alignment horizontal="left" vertical="top" wrapText="1"/>
    </xf>
    <xf numFmtId="0" fontId="18" fillId="0" borderId="46" xfId="0" applyFont="1" applyBorder="1" applyAlignment="1">
      <alignment horizontal="left" vertical="top" wrapText="1"/>
    </xf>
    <xf numFmtId="0" fontId="18" fillId="0" borderId="47" xfId="0" applyFont="1" applyBorder="1" applyAlignment="1">
      <alignment horizontal="left" vertical="top" wrapText="1"/>
    </xf>
    <xf numFmtId="0" fontId="30" fillId="0" borderId="36" xfId="0" applyFont="1" applyBorder="1" applyAlignment="1">
      <alignment horizontal="left" vertical="top" wrapText="1"/>
    </xf>
    <xf numFmtId="0" fontId="30" fillId="0" borderId="38" xfId="0" applyFont="1" applyBorder="1" applyAlignment="1">
      <alignment horizontal="left" vertical="top" wrapText="1"/>
    </xf>
    <xf numFmtId="0" fontId="30" fillId="0" borderId="41" xfId="0" applyFont="1" applyBorder="1" applyAlignment="1">
      <alignment horizontal="left" vertical="top" wrapText="1"/>
    </xf>
    <xf numFmtId="0" fontId="18" fillId="0" borderId="34" xfId="0" applyFont="1" applyBorder="1" applyAlignment="1">
      <alignment horizontal="left" vertical="top" wrapText="1"/>
    </xf>
    <xf numFmtId="0" fontId="18" fillId="0" borderId="32" xfId="0" applyFont="1" applyBorder="1" applyAlignment="1">
      <alignment horizontal="left" vertical="top" wrapText="1"/>
    </xf>
    <xf numFmtId="0" fontId="18" fillId="0" borderId="35" xfId="0" applyFont="1" applyBorder="1" applyAlignment="1">
      <alignment horizontal="left" vertical="top" wrapText="1"/>
    </xf>
    <xf numFmtId="0" fontId="29" fillId="0" borderId="56" xfId="0" applyFont="1" applyBorder="1" applyAlignment="1">
      <alignment horizontal="left" vertical="top" wrapText="1"/>
    </xf>
    <xf numFmtId="0" fontId="29" fillId="0" borderId="57" xfId="0" applyFont="1" applyBorder="1" applyAlignment="1">
      <alignment horizontal="left" vertical="top" wrapText="1"/>
    </xf>
    <xf numFmtId="0" fontId="18" fillId="0" borderId="31" xfId="0" applyFont="1" applyBorder="1" applyAlignment="1">
      <alignment horizontal="left" vertical="top" wrapText="1"/>
    </xf>
    <xf numFmtId="0" fontId="18" fillId="0" borderId="54" xfId="0" applyFont="1" applyBorder="1" applyAlignment="1">
      <alignment horizontal="left" vertical="top" wrapText="1"/>
    </xf>
    <xf numFmtId="0" fontId="18" fillId="0" borderId="55" xfId="0" applyFont="1" applyBorder="1" applyAlignment="1">
      <alignment horizontal="left" vertical="top" wrapText="1"/>
    </xf>
    <xf numFmtId="0" fontId="18" fillId="0" borderId="33" xfId="0" applyFont="1" applyBorder="1" applyAlignment="1">
      <alignment horizontal="left" vertical="top" wrapText="1"/>
    </xf>
    <xf numFmtId="0" fontId="29" fillId="0" borderId="34" xfId="0" applyFont="1" applyBorder="1" applyAlignment="1">
      <alignment horizontal="left" vertical="top" wrapText="1"/>
    </xf>
    <xf numFmtId="0" fontId="21" fillId="0" borderId="32" xfId="0" applyFont="1" applyBorder="1" applyAlignment="1">
      <alignment horizontal="left" vertical="top" wrapText="1"/>
    </xf>
    <xf numFmtId="0" fontId="21" fillId="0" borderId="35" xfId="0" applyFont="1" applyBorder="1" applyAlignment="1">
      <alignment horizontal="left" vertical="top" wrapText="1"/>
    </xf>
    <xf numFmtId="0" fontId="21" fillId="0" borderId="33" xfId="0" applyFont="1" applyBorder="1" applyAlignment="1">
      <alignment horizontal="left" vertical="top" wrapText="1"/>
    </xf>
    <xf numFmtId="0" fontId="30" fillId="0" borderId="34" xfId="0" applyFont="1" applyBorder="1" applyAlignment="1">
      <alignment horizontal="left" vertical="top" wrapText="1"/>
    </xf>
    <xf numFmtId="0" fontId="29" fillId="0" borderId="31" xfId="0" applyFont="1" applyBorder="1" applyAlignment="1">
      <alignment horizontal="left" vertical="top" wrapText="1"/>
    </xf>
    <xf numFmtId="0" fontId="29" fillId="0" borderId="32" xfId="0" applyFont="1" applyBorder="1" applyAlignment="1">
      <alignment horizontal="left" vertical="top" wrapText="1"/>
    </xf>
    <xf numFmtId="0" fontId="29" fillId="0" borderId="33" xfId="0" applyFont="1" applyBorder="1" applyAlignment="1">
      <alignment horizontal="left" vertical="top" wrapText="1"/>
    </xf>
    <xf numFmtId="0" fontId="24" fillId="0" borderId="32" xfId="0" applyFont="1" applyBorder="1" applyAlignment="1">
      <alignment horizontal="left" vertical="top" wrapText="1"/>
    </xf>
    <xf numFmtId="0" fontId="24" fillId="0" borderId="35" xfId="0" applyFont="1" applyBorder="1" applyAlignment="1">
      <alignment horizontal="left" vertical="top"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6" borderId="8" xfId="0" applyFont="1" applyFill="1" applyBorder="1" applyAlignment="1">
      <alignment horizontal="center" vertical="center"/>
    </xf>
    <xf numFmtId="0" fontId="1" fillId="6" borderId="10" xfId="0" applyFont="1" applyFill="1" applyBorder="1" applyAlignment="1">
      <alignment horizontal="center" vertical="center"/>
    </xf>
    <xf numFmtId="0" fontId="24" fillId="0" borderId="34" xfId="0" applyFont="1" applyBorder="1" applyAlignment="1">
      <alignment horizontal="left" vertical="top" wrapText="1"/>
    </xf>
    <xf numFmtId="0" fontId="28" fillId="0" borderId="32" xfId="0" applyFont="1" applyBorder="1" applyAlignment="1">
      <alignment horizontal="left" vertical="top" wrapText="1"/>
    </xf>
    <xf numFmtId="0" fontId="3" fillId="0" borderId="51" xfId="0" applyFont="1" applyBorder="1" applyAlignment="1">
      <alignment horizontal="center" vertical="center" wrapText="1"/>
    </xf>
    <xf numFmtId="0" fontId="3" fillId="0" borderId="30" xfId="0" applyFont="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top" wrapText="1"/>
    </xf>
    <xf numFmtId="0" fontId="1" fillId="0" borderId="30" xfId="0" applyFont="1" applyBorder="1" applyAlignment="1">
      <alignment horizontal="center" vertical="top"/>
    </xf>
    <xf numFmtId="0" fontId="1" fillId="0" borderId="26" xfId="0" applyFont="1" applyBorder="1" applyAlignment="1">
      <alignment horizontal="center" vertical="top"/>
    </xf>
    <xf numFmtId="0" fontId="29" fillId="0" borderId="35" xfId="0" applyFont="1" applyBorder="1" applyAlignment="1">
      <alignment horizontal="left" vertical="top" wrapText="1"/>
    </xf>
    <xf numFmtId="0" fontId="24" fillId="0" borderId="31" xfId="0" applyFont="1" applyBorder="1" applyAlignment="1">
      <alignment horizontal="left" vertical="top" wrapText="1"/>
    </xf>
    <xf numFmtId="0" fontId="28" fillId="0" borderId="33" xfId="0" applyFont="1" applyBorder="1" applyAlignment="1">
      <alignment horizontal="left" vertical="top" wrapText="1"/>
    </xf>
    <xf numFmtId="164" fontId="7" fillId="6" borderId="8" xfId="0" applyNumberFormat="1" applyFont="1" applyFill="1" applyBorder="1" applyAlignment="1">
      <alignment horizontal="center" vertical="center"/>
    </xf>
    <xf numFmtId="164" fontId="7" fillId="6" borderId="10" xfId="0" applyNumberFormat="1" applyFont="1" applyFill="1" applyBorder="1" applyAlignment="1">
      <alignment horizontal="center" vertical="center"/>
    </xf>
    <xf numFmtId="0" fontId="6" fillId="4" borderId="8" xfId="0" applyFont="1" applyFill="1" applyBorder="1" applyAlignment="1">
      <alignment horizontal="center" vertical="center"/>
    </xf>
    <xf numFmtId="0" fontId="6" fillId="4" borderId="10"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9" xfId="0" applyFont="1" applyFill="1" applyBorder="1" applyAlignment="1">
      <alignment horizontal="center" vertical="center"/>
    </xf>
    <xf numFmtId="0" fontId="6" fillId="5" borderId="10" xfId="0" applyFont="1" applyFill="1" applyBorder="1" applyAlignment="1">
      <alignment horizontal="center"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11" fillId="0" borderId="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8" xfId="0" applyFont="1" applyBorder="1" applyAlignment="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0" fillId="0" borderId="3" xfId="0" applyFont="1" applyBorder="1" applyAlignment="1">
      <alignment horizontal="center" vertical="center"/>
    </xf>
    <xf numFmtId="0" fontId="10" fillId="0" borderId="18" xfId="0" applyFont="1" applyBorder="1" applyAlignment="1">
      <alignment horizontal="center" vertical="center"/>
    </xf>
    <xf numFmtId="0" fontId="10" fillId="0" borderId="1" xfId="0" applyFont="1" applyBorder="1" applyAlignment="1">
      <alignment horizontal="center" vertical="center"/>
    </xf>
    <xf numFmtId="0" fontId="8" fillId="0" borderId="3" xfId="0" applyFont="1" applyBorder="1" applyAlignment="1">
      <alignment horizontal="center" vertical="center"/>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9" fillId="0" borderId="3" xfId="0" applyFont="1" applyBorder="1" applyAlignment="1">
      <alignment horizontal="center" vertical="center" wrapText="1"/>
    </xf>
    <xf numFmtId="0" fontId="9" fillId="0" borderId="18" xfId="0" applyFont="1" applyBorder="1" applyAlignment="1">
      <alignment horizontal="center" vertical="center"/>
    </xf>
    <xf numFmtId="0" fontId="9" fillId="0" borderId="1" xfId="0" applyFont="1" applyBorder="1" applyAlignment="1">
      <alignment horizontal="center" vertical="center"/>
    </xf>
    <xf numFmtId="0" fontId="5" fillId="6" borderId="11" xfId="0" applyFont="1" applyFill="1" applyBorder="1" applyAlignment="1">
      <alignment horizontal="center" vertical="center"/>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9" fillId="0" borderId="6" xfId="0" applyFont="1" applyBorder="1" applyAlignment="1">
      <alignment horizontal="center" vertical="center" wrapText="1"/>
    </xf>
    <xf numFmtId="0" fontId="9" fillId="0" borderId="17" xfId="0" applyFont="1" applyBorder="1" applyAlignment="1">
      <alignment horizontal="center" vertical="center"/>
    </xf>
    <xf numFmtId="0" fontId="9" fillId="0" borderId="4" xfId="0" applyFont="1" applyBorder="1" applyAlignment="1">
      <alignment horizontal="center" vertical="center"/>
    </xf>
  </cellXfs>
  <cellStyles count="1">
    <cellStyle name="Normal" xfId="0" builtinId="0"/>
  </cellStyles>
  <dxfs count="247">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right" vertical="top" textRotation="0" wrapText="1" indent="5" justifyLastLine="0" shrinkToFit="0" readingOrder="0"/>
      <border diagonalUp="0" diagonalDown="0" outline="0">
        <left style="thin">
          <color rgb="FF000000"/>
        </left>
        <right style="thin">
          <color rgb="FF000000"/>
        </right>
        <top style="thin">
          <color rgb="FF00AF50"/>
        </top>
        <bottom style="thin">
          <color rgb="FF000000"/>
        </bottom>
      </border>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border outline="0">
        <left style="thin">
          <color rgb="FF000000"/>
        </left>
      </border>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border outline="0">
        <left style="thin">
          <color rgb="FF000000"/>
        </left>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rgb="FF000000"/>
        </left>
        <right style="thin">
          <color rgb="FF000000"/>
        </right>
        <top style="thin">
          <color rgb="FF00AF50"/>
        </top>
        <bottom style="thin">
          <color rgb="FF000000"/>
        </bottom>
      </border>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border outline="0">
        <right style="thin">
          <color rgb="FF000000"/>
        </right>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border outline="0">
        <left style="thin">
          <color rgb="FF000000"/>
        </left>
      </border>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right" vertical="top" textRotation="0" wrapText="1" indent="5" justifyLastLine="0" shrinkToFit="0" readingOrder="0"/>
      <border diagonalUp="0" diagonalDown="0" outline="0">
        <left style="thin">
          <color rgb="FF000000"/>
        </left>
        <right style="thin">
          <color rgb="FF000000"/>
        </right>
        <top style="thin">
          <color rgb="FF000000"/>
        </top>
        <bottom style="thin">
          <color rgb="FF000000"/>
        </bottom>
      </border>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30" formatCode="@"/>
      <fill>
        <patternFill patternType="none">
          <fgColor indexed="64"/>
          <bgColor auto="1"/>
        </patternFill>
      </fill>
      <alignment horizontal="center" vertical="top"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family val="2"/>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scheme val="none"/>
      </font>
      <numFmt numFmtId="2" formatCode="0.00"/>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6FC0"/>
        </bottom>
      </border>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indexed="65"/>
        </patternFill>
      </fill>
      <alignment horizontal="center" vertical="center" textRotation="0" wrapText="0" indent="0" justifyLastLine="0" shrinkToFit="0" readingOrder="0"/>
    </dxf>
    <dxf>
      <font>
        <b/>
        <strike val="0"/>
        <outline val="0"/>
        <shadow val="0"/>
        <u val="none"/>
        <vertAlign val="baseline"/>
        <sz val="9"/>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6FC0"/>
        </bottom>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border outline="0">
        <left style="thin">
          <color rgb="FF000000"/>
        </left>
      </border>
    </dxf>
    <dxf>
      <font>
        <strike val="0"/>
        <outline val="0"/>
        <shadow val="0"/>
        <u val="none"/>
        <vertAlign val="baseline"/>
        <sz val="9"/>
        <color auto="1"/>
        <name val="Arial"/>
        <family val="2"/>
        <scheme val="none"/>
      </font>
      <fill>
        <patternFill patternType="none">
          <fgColor indexed="64"/>
          <bgColor auto="1"/>
        </patternFill>
      </fill>
      <alignment horizontal="center" vertical="center" textRotation="0" wrapText="0" indent="0" justifyLastLine="0" shrinkToFit="0" readingOrder="0"/>
      <border outline="0">
        <left style="thin">
          <color rgb="FF000000"/>
        </left>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0" indent="0" justifyLastLine="0" shrinkToFit="0" readingOrder="0"/>
      <border outline="0">
        <right style="thin">
          <color rgb="FF000000"/>
        </right>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border outline="0">
        <right style="thin">
          <color rgb="FF000000"/>
        </right>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theme="7" tint="0.59999389629810485"/>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family val="2"/>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fill>
        <patternFill patternType="none">
          <fgColor indexed="64"/>
          <bgColor auto="1"/>
        </patternFill>
      </fill>
      <alignment horizontal="center" vertical="center" textRotation="0" wrapText="0" indent="0" justifyLastLine="0" shrinkToFit="0" readingOrder="0"/>
    </dxf>
    <dxf>
      <font>
        <b/>
        <strike val="0"/>
        <outline val="0"/>
        <shadow val="0"/>
        <u val="none"/>
        <vertAlign val="baseline"/>
        <sz val="9"/>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6FC0"/>
        </bottom>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numFmt numFmtId="2" formatCode="0.00"/>
      <fill>
        <patternFill patternType="none">
          <fgColor indexed="64"/>
          <bgColor auto="1"/>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auto="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auto="1"/>
        <name val="Arial"/>
        <family val="2"/>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border diagonalUp="0" diagonalDown="0">
        <left style="double">
          <color auto="1"/>
        </left>
        <right/>
        <top/>
        <bottom/>
      </border>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164" formatCode="#,##0.00\ &quot;€&quo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numFmt numFmtId="2" formatCode="0.00"/>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theme="1"/>
        <name val="Arial"/>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9"/>
        <color theme="1"/>
        <name val="Arial"/>
        <scheme val="none"/>
      </font>
      <fill>
        <patternFill patternType="none">
          <fgColor indexed="64"/>
          <bgColor auto="1"/>
        </patternFill>
      </fill>
      <alignment horizontal="center" vertical="center" textRotation="0" wrapText="0" indent="0" justifyLastLine="0" shrinkToFit="0" readingOrder="0"/>
    </dxf>
    <dxf>
      <border>
        <bottom style="medium">
          <color indexed="64"/>
        </bottom>
      </border>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vertical/>
        <horizontal/>
      </border>
    </dxf>
    <dxf>
      <font>
        <b val="0"/>
        <i/>
        <color theme="1" tint="0.499984740745262"/>
      </font>
    </dxf>
    <dxf>
      <font>
        <b val="0"/>
        <i/>
        <color theme="1" tint="0.499984740745262"/>
      </font>
    </dxf>
    <dxf>
      <font>
        <b val="0"/>
        <i/>
        <color theme="1" tint="0.499984740745262"/>
      </font>
    </dxf>
    <dxf>
      <font>
        <b val="0"/>
        <i/>
        <color theme="1" tint="0.499984740745262"/>
      </font>
    </dxf>
    <dxf>
      <font>
        <b val="0"/>
        <i/>
        <color theme="1" tint="0.499984740745262"/>
      </font>
    </dxf>
    <dxf>
      <font>
        <color theme="0"/>
      </font>
    </dxf>
    <dxf>
      <font>
        <b val="0"/>
        <i/>
        <color theme="1" tint="0.499984740745262"/>
      </font>
    </dxf>
    <dxf>
      <font>
        <b val="0"/>
        <i/>
        <color theme="1" tint="0.499984740745262"/>
      </font>
    </dxf>
    <dxf>
      <font>
        <color theme="0"/>
      </font>
    </dxf>
    <dxf>
      <font>
        <b val="0"/>
        <i/>
        <color theme="1" tint="0.499984740745262"/>
      </font>
    </dxf>
    <dxf>
      <font>
        <color theme="7" tint="0.59996337778862885"/>
      </font>
    </dxf>
    <dxf>
      <font>
        <color theme="0"/>
      </font>
    </dxf>
    <dxf>
      <font>
        <b val="0"/>
        <i/>
        <color theme="1" tint="0.499984740745262"/>
      </font>
    </dxf>
    <dxf>
      <font>
        <b val="0"/>
        <i/>
        <color theme="1" tint="0.499984740745262"/>
      </font>
    </dxf>
    <dxf>
      <font>
        <color theme="7" tint="0.59996337778862885"/>
      </font>
    </dxf>
    <dxf>
      <font>
        <color theme="0"/>
      </font>
    </dxf>
    <dxf>
      <font>
        <b val="0"/>
        <i/>
        <color theme="1" tint="0.499984740745262"/>
      </font>
    </dxf>
    <dxf>
      <font>
        <b val="0"/>
        <i/>
        <color theme="1" tint="0.499984740745262"/>
      </font>
    </dxf>
    <dxf>
      <font>
        <color theme="0"/>
      </font>
    </dxf>
    <dxf>
      <font>
        <b val="0"/>
        <i/>
        <color theme="1" tint="0.499984740745262"/>
      </font>
    </dxf>
    <dxf>
      <font>
        <b val="0"/>
        <i/>
        <color theme="1" tint="0.499984740745262"/>
      </font>
    </dxf>
    <dxf>
      <font>
        <color theme="0"/>
      </font>
    </dxf>
    <dxf>
      <font>
        <b val="0"/>
        <i/>
        <color theme="1" tint="0.499984740745262"/>
      </font>
    </dxf>
    <dxf>
      <font>
        <b val="0"/>
        <i/>
        <color theme="1" tint="0.499984740745262"/>
      </font>
    </dxf>
    <dxf>
      <font>
        <color theme="7" tint="0.59996337778862885"/>
      </font>
    </dxf>
    <dxf>
      <font>
        <color theme="0"/>
      </font>
    </dxf>
    <dxf>
      <font>
        <b val="0"/>
        <i/>
        <color theme="1" tint="0.499984740745262"/>
      </font>
    </dxf>
    <dxf>
      <font>
        <color theme="7" tint="0.59996337778862885"/>
      </font>
    </dxf>
    <dxf>
      <font>
        <color theme="0"/>
      </font>
    </dxf>
    <dxf>
      <fill>
        <patternFill patternType="none">
          <fgColor indexed="64"/>
          <bgColor auto="1"/>
        </patternFill>
      </fill>
    </dxf>
    <dxf>
      <fill>
        <patternFill patternType="none">
          <fgColor indexed="64"/>
          <bgColor auto="1"/>
        </patternFill>
      </fill>
    </dxf>
    <dxf>
      <font>
        <b/>
        <color theme="0"/>
      </font>
      <fill>
        <patternFill patternType="none">
          <fgColor indexed="64"/>
          <bgColor auto="1"/>
        </patternFill>
      </fill>
    </dxf>
    <dxf>
      <font>
        <b/>
        <color theme="0"/>
      </font>
      <fill>
        <patternFill patternType="none">
          <fgColor indexed="64"/>
          <bgColor auto="1"/>
        </patternFill>
      </fill>
    </dxf>
    <dxf>
      <font>
        <b/>
        <color theme="0"/>
      </font>
      <fill>
        <patternFill patternType="solid">
          <fgColor theme="6"/>
          <bgColor theme="6"/>
        </patternFill>
      </fill>
      <border>
        <top style="thick">
          <color theme="0"/>
        </top>
      </border>
    </dxf>
    <dxf>
      <font>
        <b/>
        <color theme="0"/>
      </font>
      <fill>
        <patternFill patternType="solid">
          <fgColor theme="6"/>
          <bgColor theme="6"/>
        </patternFill>
      </fill>
      <border>
        <bottom style="thick">
          <color theme="0"/>
        </bottom>
      </border>
    </dxf>
    <dxf>
      <font>
        <color theme="1"/>
      </font>
      <fill>
        <patternFill patternType="none">
          <fgColor indexed="64"/>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6" tint="0.59999389629810485"/>
          <bgColor theme="7" tint="0.59996337778862885"/>
        </patternFill>
      </fill>
    </dxf>
    <dxf>
      <fill>
        <patternFill patternType="solid">
          <fgColor theme="6" tint="0.59999389629810485"/>
          <bgColor theme="7" tint="0.59996337778862885"/>
        </patternFill>
      </fill>
    </dxf>
    <dxf>
      <font>
        <b/>
        <color theme="0"/>
      </font>
      <fill>
        <patternFill patternType="solid">
          <fgColor theme="6"/>
          <bgColor theme="7"/>
        </patternFill>
      </fill>
    </dxf>
    <dxf>
      <font>
        <b/>
        <color theme="0"/>
      </font>
      <fill>
        <patternFill patternType="solid">
          <fgColor theme="6"/>
          <bgColor theme="7"/>
        </patternFill>
      </fill>
    </dxf>
    <dxf>
      <font>
        <b/>
        <color theme="0"/>
      </font>
      <fill>
        <patternFill patternType="solid">
          <fgColor theme="6"/>
          <bgColor theme="6"/>
        </patternFill>
      </fill>
      <border>
        <top style="thick">
          <color theme="0"/>
        </top>
      </border>
    </dxf>
    <dxf>
      <font>
        <b/>
        <color theme="0"/>
      </font>
      <fill>
        <patternFill patternType="solid">
          <fgColor theme="6"/>
          <bgColor theme="6"/>
        </patternFill>
      </fill>
      <border>
        <bottom style="thick">
          <color theme="0"/>
        </bottom>
      </border>
    </dxf>
    <dxf>
      <font>
        <color theme="1"/>
      </font>
      <fill>
        <patternFill patternType="solid">
          <fgColor theme="6" tint="0.79995117038483843"/>
          <bgColor theme="7" tint="0.79998168889431442"/>
        </patternFill>
      </fill>
      <border>
        <vertical style="thin">
          <color theme="0"/>
        </vertical>
        <horizontal style="thin">
          <color theme="0"/>
        </horizontal>
      </border>
    </dxf>
  </dxfs>
  <tableStyles count="2" defaultTableStyle="TableStyleMedium2" defaultPivotStyle="PivotStyleLight16">
    <tableStyle name="TableStyleMedium11 2" pivot="0" count="7" xr9:uid="{00000000-0011-0000-FFFF-FFFF00000000}">
      <tableStyleElement type="wholeTable" dxfId="246"/>
      <tableStyleElement type="headerRow" dxfId="245"/>
      <tableStyleElement type="totalRow" dxfId="244"/>
      <tableStyleElement type="firstColumn" dxfId="243"/>
      <tableStyleElement type="lastColumn" dxfId="242"/>
      <tableStyleElement type="firstRowStripe" dxfId="241"/>
      <tableStyleElement type="firstColumnStripe" dxfId="240"/>
    </tableStyle>
    <tableStyle name="TableStyleMedium11 3" pivot="0" count="7" xr9:uid="{00000000-0011-0000-FFFF-FFFF01000000}">
      <tableStyleElement type="wholeTable" dxfId="239"/>
      <tableStyleElement type="headerRow" dxfId="238"/>
      <tableStyleElement type="totalRow" dxfId="237"/>
      <tableStyleElement type="firstColumn" dxfId="236"/>
      <tableStyleElement type="lastColumn" dxfId="235"/>
      <tableStyleElement type="firstRowStripe" dxfId="234"/>
      <tableStyleElement type="firstColumnStripe" dxfId="233"/>
    </tableStyle>
  </tableStyles>
  <colors>
    <mruColors>
      <color rgb="FFFF5757"/>
      <color rgb="FFCDACE6"/>
      <color rgb="FFA36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54428</xdr:colOff>
      <xdr:row>0</xdr:row>
      <xdr:rowOff>272143</xdr:rowOff>
    </xdr:from>
    <xdr:to>
      <xdr:col>3</xdr:col>
      <xdr:colOff>627530</xdr:colOff>
      <xdr:row>2</xdr:row>
      <xdr:rowOff>96834</xdr:rowOff>
    </xdr:to>
    <xdr:pic>
      <xdr:nvPicPr>
        <xdr:cNvPr id="2" name="Image 1" descr="LOGO_UL_essai">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0957" y="272143"/>
          <a:ext cx="1581632" cy="564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E16:Q96" totalsRowShown="0" headerRowDxfId="203" dataDxfId="201" headerRowBorderDxfId="202" tableBorderDxfId="200">
  <autoFilter ref="E16:Q96" xr:uid="{00000000-0009-0000-0100-000001000000}"/>
  <tableColumns count="13">
    <tableColumn id="1" xr3:uid="{00000000-0010-0000-0000-000001000000}" name="Référence UL" dataDxfId="199"/>
    <tableColumn id="16" xr3:uid="{8DAC961F-B89A-4064-9D28-DC854A26D47B}" name="Désignation" dataDxfId="198"/>
    <tableColumn id="2" xr3:uid="{00000000-0010-0000-0000-000002000000}" name="De type ou équivalent" dataDxfId="197"/>
    <tableColumn id="4" xr3:uid="{00000000-0010-0000-0000-000004000000}" name="Unité de mesure" dataDxfId="196"/>
    <tableColumn id="5" xr3:uid="{00000000-0010-0000-0000-000005000000}" name="Conditionnement préféré par l'université, exprimé en unité de mesure" dataDxfId="195"/>
    <tableColumn id="6" xr3:uid="{00000000-0010-0000-0000-000006000000}" name="Quantité annuelle indicative (non contractuelle), exprimée en unité de conditionnement " dataDxfId="194"/>
    <tableColumn id="7" xr3:uid="{00000000-0010-0000-0000-000007000000}" name="Quantité annuelle indicative (non contractuelle), exprimée en unité de mesure" dataDxfId="193">
      <calculatedColumnFormula>Tableau1[[#This Row],[Quantité annuelle indicative (non contractuelle), exprimée en unité de conditionnement ]]*Tableau1[[#This Row],[Conditionnement préféré par l''université, exprimé en unité de mesure]]</calculatedColumnFormula>
    </tableColumn>
    <tableColumn id="8" xr3:uid="{00000000-0010-0000-0000-000008000000}" name="Référence candidat" dataDxfId="192"/>
    <tableColumn id="9" xr3:uid="{00000000-0010-0000-0000-000009000000}" name="Conditionnement proposé par le candidat, exprimé en unité de mesure" dataDxfId="191"/>
    <tableColumn id="10" xr3:uid="{00000000-0010-0000-0000-00000A000000}" name="Prix HT _x000a_du conditionnement" dataDxfId="190"/>
    <tableColumn id="11" xr3:uid="{00000000-0010-0000-0000-00000B000000}" name="Prix TTC _x000a_du conditionnement" dataDxfId="189"/>
    <tableColumn id="12" xr3:uid="{00000000-0010-0000-0000-00000C000000}" name="Prix TTC _x000a_de l'unité de mesure" dataDxfId="188">
      <calculatedColumnFormula>(Tableau1[[#This Row],[Prix TTC 
du conditionnement]]-#REF!)/Tableau1[[#This Row],[Conditionnement proposé par le candidat, exprimé en unité de mesure]]</calculatedColumnFormula>
    </tableColumn>
    <tableColumn id="13" xr3:uid="{00000000-0010-0000-0000-00000D000000}" name="Montant annuel estimatif (Prix TTC de l'unité de mesure x Quantité annuelle indicative exprimée en unité de mesure)" dataDxfId="187">
      <calculatedColumnFormula>Tableau1[[#This Row],[Prix TTC 
de l''unité de mesure]]*Tableau1[[#This Row],[Quantité annuelle indicative (non contractuelle), exprimée en unité de mesure]]</calculatedColumnFormula>
    </tableColumn>
  </tableColumns>
  <tableStyleInfo name="TableStyleMedium11 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DE9196A-1518-430A-BEB7-1954F3DFE07D}" name="Tableau14581012" displayName="Tableau14581012" ref="E280:Q330" totalsRowShown="0" headerRowDxfId="50" dataDxfId="48" headerRowBorderDxfId="49" tableBorderDxfId="47">
  <autoFilter ref="E280:Q330" xr:uid="{5DE9196A-1518-430A-BEB7-1954F3DFE07D}"/>
  <tableColumns count="13">
    <tableColumn id="1" xr3:uid="{05A32381-12A0-4620-96F3-DB998FE90CC5}" name="Référence UL" dataDxfId="46"/>
    <tableColumn id="16" xr3:uid="{9004A485-DA5D-4F35-AF57-4B8317DE9CA7}" name="Désignation" dataDxfId="45"/>
    <tableColumn id="2" xr3:uid="{B1F5A108-F093-4A72-A557-02903DE25BCD}" name="De type ou équivalent" dataDxfId="44"/>
    <tableColumn id="4" xr3:uid="{1C847451-E223-4D59-BD2C-DD9ADE1D0EE9}" name="Unité de mesure" dataDxfId="43"/>
    <tableColumn id="5" xr3:uid="{939AD262-1D59-4E07-BC2E-AF29C545608F}" name="Conditionnement préféré par l'université, exprimé en unité de mesure" dataDxfId="42"/>
    <tableColumn id="6" xr3:uid="{1E137BEF-2857-4497-9434-A2606A25C688}" name="Quantité annuelle indicative (non contractuelle), exprimée en unité de conditionnement " dataDxfId="41"/>
    <tableColumn id="7" xr3:uid="{C7DFA2B7-B851-4D66-B866-20951FB170C9}" name="Quantité annuelle indicative (non contractuelle), exprimée en unité de mesure" dataDxfId="40">
      <calculatedColumnFormula>Tableau14581012[[#This Row],[Quantité annuelle indicative (non contractuelle), exprimée en unité de conditionnement ]]*Tableau14581012[[#This Row],[Conditionnement préféré par l''université, exprimé en unité de mesure]]</calculatedColumnFormula>
    </tableColumn>
    <tableColumn id="8" xr3:uid="{357619E3-02E9-47E7-9919-6D2D15CCFABF}" name="Référence candidat" dataDxfId="39"/>
    <tableColumn id="9" xr3:uid="{1BD67AA4-223E-4E6E-B619-DE824E4B3A37}" name="Conditionnement proposé par le candidat, exprimé en unité de mesure" dataDxfId="38"/>
    <tableColumn id="10" xr3:uid="{675BE6B0-025E-4265-8CCF-8A8A16E8A435}" name="Prix HT _x000a_du conditionnement" dataDxfId="37"/>
    <tableColumn id="11" xr3:uid="{4136DF2B-A929-401F-963E-E8291B7063C5}" name="Prix TTC _x000a_du conditionnement" dataDxfId="36"/>
    <tableColumn id="12" xr3:uid="{3557B23C-2CB7-498C-8A8C-59CF27C79478}" name="Prix TTC _x000a_de l'unité de mesure" dataDxfId="35">
      <calculatedColumnFormula>(Tableau14581012[[#This Row],[Prix TTC 
du conditionnement]]-#REF!)/Tableau14581012[[#This Row],[Conditionnement proposé par le candidat, exprimé en unité de mesure]]</calculatedColumnFormula>
    </tableColumn>
    <tableColumn id="13" xr3:uid="{291ACF47-4F4E-4A7E-BA7E-321F1594E386}" name="Montant annuel estimatif (Prix TTC de l'unité de mesure x Quantité annuelle indicative exprimée en unité de mesure)" dataDxfId="34">
      <calculatedColumnFormula>Tableau14581012[[#This Row],[Prix TTC 
de l''unité de mesure]]*Tableau14581012[[#This Row],[Quantité annuelle indicative (non contractuelle), exprimée en unité de mesure]]</calculatedColumnFormula>
    </tableColumn>
  </tableColumns>
  <tableStyleInfo name="TableStyleMedium11 3"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0FD3CDF-D631-4EEF-9BD7-A442E28BC4E2}" name="Tableau145313" displayName="Tableau145313" ref="E341:Q361" totalsRowShown="0" headerRowDxfId="33" dataDxfId="31" headerRowBorderDxfId="32" tableBorderDxfId="30">
  <autoFilter ref="E341:Q361" xr:uid="{90FD3CDF-D631-4EEF-9BD7-A442E28BC4E2}"/>
  <tableColumns count="13">
    <tableColumn id="1" xr3:uid="{E835E78E-D6FE-4644-ABAD-BA93BCD35437}" name="Référence UL" dataDxfId="29"/>
    <tableColumn id="16" xr3:uid="{4069A93F-9C16-4C6E-A392-0C713BC83B62}" name="Désignation" dataDxfId="28"/>
    <tableColumn id="2" xr3:uid="{67B77D88-1F57-4E0C-AE3D-99093C50364E}" name="De type ou équivalent" dataDxfId="27"/>
    <tableColumn id="4" xr3:uid="{B63B5489-D279-4DEF-8D3C-2DCF479B9945}" name="Unité de mesure" dataDxfId="26"/>
    <tableColumn id="5" xr3:uid="{2A1CA327-07AB-4CD1-8864-A0772893ABE6}" name="Conditionnement préféré par l'université, exprimé en unité de mesure" dataDxfId="25"/>
    <tableColumn id="6" xr3:uid="{18946E02-8F06-41F1-BDFF-84D8A877922A}" name="Quantité annuelle indicative (non contractuelle), exprimée en unité de conditionnement " dataDxfId="24"/>
    <tableColumn id="7" xr3:uid="{4127A8BE-909D-4AC2-8B67-35A9EF0394CE}" name="Quantité annuelle indicative (non contractuelle), exprimée en unité de mesure" dataDxfId="23">
      <calculatedColumnFormula>Tableau145313[[#This Row],[Quantité annuelle indicative (non contractuelle), exprimée en unité de conditionnement ]]*Tableau145313[[#This Row],[Conditionnement préféré par l''université, exprimé en unité de mesure]]</calculatedColumnFormula>
    </tableColumn>
    <tableColumn id="8" xr3:uid="{A9FF15D3-799B-4ACC-89E5-A3050ED82850}" name="Référence candidat" dataDxfId="22"/>
    <tableColumn id="9" xr3:uid="{BEF12045-0091-403A-A352-81D581CCC5A5}" name="Conditionnement proposé par le candidat, exprimé en unité de mesure" dataDxfId="21"/>
    <tableColumn id="10" xr3:uid="{FA8767A5-D747-485F-9F54-E8BE303BE417}" name="Prix HT _x000a_du conditionnement" dataDxfId="20"/>
    <tableColumn id="11" xr3:uid="{48D1F20C-C164-4F29-BA7E-677C35A5A5B2}" name="Prix TTC _x000a_du conditionnement" dataDxfId="19"/>
    <tableColumn id="12" xr3:uid="{9FBB2C7E-BEBB-4790-AC9E-A2652B97F6B6}" name="Prix TTC _x000a_de l'unité de mesure" dataDxfId="18">
      <calculatedColumnFormula>(Tableau145313[[#This Row],[Prix TTC 
du conditionnement]]-#REF!)/Tableau145313[[#This Row],[Conditionnement proposé par le candidat, exprimé en unité de mesure]]</calculatedColumnFormula>
    </tableColumn>
    <tableColumn id="13" xr3:uid="{B0E93BA7-93D1-4253-8108-D04DDBC0C30D}" name="Montant annuel estimatif (Prix TTC de l'unité de mesure x Quantité annuelle indicative exprimée en unité de mesure)" dataDxfId="17">
      <calculatedColumnFormula>Tableau145313[[#This Row],[Prix TTC 
de l''unité de mesure]]*Tableau145313[[#This Row],[Quantité annuelle indicative (non contractuelle), exprimée en unité de mesure]]</calculatedColumnFormula>
    </tableColumn>
  </tableColumns>
  <tableStyleInfo name="TableStyleMedium11 3"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1B15711-EC2F-4710-BE11-E9CC42CE0D4E}" name="Tableau145314" displayName="Tableau145314" ref="E366:Q370" totalsRowShown="0" headerRowDxfId="16" dataDxfId="14" headerRowBorderDxfId="15" tableBorderDxfId="13">
  <autoFilter ref="E366:Q370" xr:uid="{E1B15711-EC2F-4710-BE11-E9CC42CE0D4E}"/>
  <tableColumns count="13">
    <tableColumn id="1" xr3:uid="{B7DFDF7B-9BB5-4AE3-B25D-2659EC77293A}" name="Référence UL" dataDxfId="12"/>
    <tableColumn id="16" xr3:uid="{7ADD10A1-B022-4CE3-9C8A-9A369D3DACD7}" name="Désignation" dataDxfId="11"/>
    <tableColumn id="2" xr3:uid="{060268B6-9417-4E49-9D7C-D1E6A0D4A7F4}" name="De type ou équivalent" dataDxfId="10"/>
    <tableColumn id="4" xr3:uid="{58DE99F2-AB94-4F0A-A20E-9C480491C984}" name="Unité de mesure" dataDxfId="9"/>
    <tableColumn id="5" xr3:uid="{1FC24AA9-E488-459C-8E28-39A56FC8F2C4}" name="Conditionnement préféré par l'université, exprimé en unité de mesure" dataDxfId="8"/>
    <tableColumn id="6" xr3:uid="{5165DC1B-5992-4060-9A55-566BC76F9F0E}" name="Quantité annuelle indicative (non contractuelle), exprimée en unité de conditionnement " dataDxfId="7"/>
    <tableColumn id="7" xr3:uid="{ED0D3A3C-1877-4616-A7C7-F92A7A0B68C1}" name="Quantité annuelle indicative (non contractuelle), exprimée en unité de mesure" dataDxfId="6">
      <calculatedColumnFormula>Tableau145314[[#This Row],[Quantité annuelle indicative (non contractuelle), exprimée en unité de conditionnement ]]*Tableau145314[[#This Row],[Conditionnement préféré par l''université, exprimé en unité de mesure]]</calculatedColumnFormula>
    </tableColumn>
    <tableColumn id="8" xr3:uid="{9867B90D-767A-42E2-99D4-61B024C75219}" name="Référence candidat" dataDxfId="5"/>
    <tableColumn id="9" xr3:uid="{7728C7F0-BBB4-4A06-9E64-80659BEB8BD5}" name="Conditionnement proposé par le candidat, exprimé en unité de mesure" dataDxfId="4"/>
    <tableColumn id="10" xr3:uid="{22AC2A17-F812-413D-B160-77AFCF4E0DA5}" name="Prix HT _x000a_du conditionnement" dataDxfId="3"/>
    <tableColumn id="11" xr3:uid="{D57EBF1E-8EB5-4364-ABDB-F5259C203800}" name="Prix TTC _x000a_du conditionnement" dataDxfId="2"/>
    <tableColumn id="12" xr3:uid="{2797286C-FC51-4DA3-AF73-2F4D121EED93}" name="Prix TTC _x000a_de l'unité de mesure" dataDxfId="1">
      <calculatedColumnFormula>(Tableau145314[[#This Row],[Prix TTC 
du conditionnement]]-#REF!)/Tableau145314[[#This Row],[Conditionnement proposé par le candidat, exprimé en unité de mesure]]</calculatedColumnFormula>
    </tableColumn>
    <tableColumn id="13" xr3:uid="{6E13CF5B-7262-4CD1-8CA7-87E0E40D4720}" name="Montant annuel estimatif (Prix TTC de l'unité de mesure x Quantité annuelle indicative exprimée en unité de mesure)" dataDxfId="0">
      <calculatedColumnFormula>Tableau145314[[#This Row],[Prix TTC 
de l''unité de mesure]]*Tableau145314[[#This Row],[Quantité annuelle indicative (non contractuelle), exprimée en unité de mesure]]</calculatedColumnFormula>
    </tableColumn>
  </tableColumns>
  <tableStyleInfo name="TableStyleMedium11 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297D261-B32E-45CB-A0AE-CC78E7E8F895}" name="Tableau14" displayName="Tableau14" ref="E100:Q119" totalsRowShown="0" headerRowDxfId="186" dataDxfId="184" headerRowBorderDxfId="185" tableBorderDxfId="183">
  <autoFilter ref="E100:Q119" xr:uid="{D79D3281-384C-4769-A2A2-3AF17615907D}"/>
  <tableColumns count="13">
    <tableColumn id="1" xr3:uid="{93B849CA-03FD-42BC-9A52-9C4DD6E7861D}" name="Référence UL" dataDxfId="182"/>
    <tableColumn id="16" xr3:uid="{5CBE18E3-747A-4C65-AA7B-CDF65895EFBE}" name="Désignation" dataDxfId="181"/>
    <tableColumn id="2" xr3:uid="{D1A355F8-4E3C-4223-B80A-B06200658199}" name="De type ou équivalent" dataDxfId="180"/>
    <tableColumn id="4" xr3:uid="{4F07386C-D944-4E2A-9C90-19690EB0FE46}" name="Unité de mesure" dataDxfId="179"/>
    <tableColumn id="5" xr3:uid="{73CF4054-4612-42C9-9510-66DE46C1AF5D}" name="Conditionnement préféré par l'université, exprimé en unité de mesure" dataDxfId="178"/>
    <tableColumn id="6" xr3:uid="{8F8F21E2-B119-46E0-9714-DFCB16D40D0B}" name="Quantité annuelle indicative (non contractuelle), exprimée en unité de conditionnement " dataDxfId="177"/>
    <tableColumn id="7" xr3:uid="{BF7533E8-81C7-4FDE-903F-703F4ED45C73}" name="Quantité annuelle indicative (non contractuelle), exprimée en unité de mesure" dataDxfId="176">
      <calculatedColumnFormula>Tableau14[[#This Row],[Quantité annuelle indicative (non contractuelle), exprimée en unité de conditionnement ]]*Tableau14[[#This Row],[Conditionnement préféré par l''université, exprimé en unité de mesure]]</calculatedColumnFormula>
    </tableColumn>
    <tableColumn id="8" xr3:uid="{F7F710E3-12E9-4E34-B363-34810978245E}" name="Référence candidat" dataDxfId="175"/>
    <tableColumn id="9" xr3:uid="{93C55B56-7660-4F5A-97CB-D530875315D9}" name="Conditionnement proposé par le candidat, exprimé en unité de mesure" dataDxfId="174"/>
    <tableColumn id="10" xr3:uid="{5A504022-2595-433A-9F37-A819668A6E8A}" name="Prix HT _x000a_du conditionnement" dataDxfId="173"/>
    <tableColumn id="11" xr3:uid="{FE120B26-1EFF-4158-991C-3B91F5E7D465}" name="Prix TTC _x000a_du conditionnement" dataDxfId="172"/>
    <tableColumn id="12" xr3:uid="{3CFE62F9-F22F-48F6-A269-1079D11E68B7}" name="Prix TTC _x000a_de l'unité de mesure" dataDxfId="171">
      <calculatedColumnFormula>(Tableau14[[#This Row],[Prix TTC 
du conditionnement]]-#REF!)/Tableau14[[#This Row],[Conditionnement proposé par le candidat, exprimé en unité de mesure]]</calculatedColumnFormula>
    </tableColumn>
    <tableColumn id="13" xr3:uid="{BFC3AF56-D22B-4162-94A4-F166B340DFCD}" name="Montant annuel estimatif (Prix TTC de l'unité de mesure x Quantité annuelle indicative exprimée en unité de mesure)" dataDxfId="170">
      <calculatedColumnFormula>Tableau14[[#This Row],[Prix TTC 
de l''unité de mesure]]*Tableau14[[#This Row],[Quantité annuelle indicative (non contractuelle), exprimée en unité de mesure]]</calculatedColumnFormula>
    </tableColumn>
  </tableColumns>
  <tableStyleInfo name="TableStyleMedium11 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222A663-E5C8-4A99-A448-323DB1033748}" name="Tableau145" displayName="Tableau145" ref="E123:Q145" totalsRowShown="0" headerRowDxfId="169" dataDxfId="167" headerRowBorderDxfId="168" tableBorderDxfId="166">
  <autoFilter ref="E123:Q145" xr:uid="{E032D21B-58EF-43E0-AE9E-9357BB9790AC}"/>
  <tableColumns count="13">
    <tableColumn id="1" xr3:uid="{69B92C46-3A87-4525-B1BE-C6F1E9471557}" name="Référence UL" dataDxfId="165"/>
    <tableColumn id="16" xr3:uid="{95AA80BD-A7F8-4885-8D24-EBC34A7FD202}" name="Désignation" dataDxfId="164"/>
    <tableColumn id="2" xr3:uid="{6531FFD2-6B1C-495D-B8B1-20153FBC303F}" name="De type ou équivalent" dataDxfId="163"/>
    <tableColumn id="4" xr3:uid="{7BF86803-11CA-468C-904E-604FC1CD84BF}" name="Unité de mesure" dataDxfId="162"/>
    <tableColumn id="5" xr3:uid="{B69AC61A-BA1C-4DB4-9447-DEAEF7BBE550}" name="Conditionnement préféré par l'université, exprimé en unité de mesure" dataDxfId="161"/>
    <tableColumn id="6" xr3:uid="{CAF577E1-6E00-4B65-89B0-FBE42BC5FD96}" name="Quantité annuelle indicative (non contractuelle), exprimée en unité de conditionnement " dataDxfId="160"/>
    <tableColumn id="7" xr3:uid="{2899570A-CAE6-4E30-9E85-BAB914A5127F}" name="Quantité annuelle indicative (non contractuelle), exprimée en unité de mesure" dataDxfId="159">
      <calculatedColumnFormula>Tableau145[[#This Row],[Quantité annuelle indicative (non contractuelle), exprimée en unité de conditionnement ]]*Tableau145[[#This Row],[Conditionnement préféré par l''université, exprimé en unité de mesure]]</calculatedColumnFormula>
    </tableColumn>
    <tableColumn id="8" xr3:uid="{9172A4A2-F766-49AC-9B13-CCDC30A76511}" name="Référence candidat" dataDxfId="158"/>
    <tableColumn id="9" xr3:uid="{985EF1A9-B473-48A3-B3D2-A31DC3D32F88}" name="Conditionnement proposé par le candidat, exprimé en unité de mesure" dataDxfId="157"/>
    <tableColumn id="10" xr3:uid="{05A734FF-3694-45DC-B1EB-0FA24039117C}" name="Prix HT _x000a_du conditionnement" dataDxfId="156"/>
    <tableColumn id="11" xr3:uid="{A8ADD6F9-48E7-4A8D-8AD4-4012B5E6849B}" name="Prix TTC _x000a_du conditionnement" dataDxfId="155"/>
    <tableColumn id="12" xr3:uid="{DEA78E09-857D-4793-8F1B-62991FE0ABB6}" name="Prix TTC _x000a_de l'unité de mesure" dataDxfId="154">
      <calculatedColumnFormula>(Tableau145[[#This Row],[Prix TTC 
du conditionnement]]-#REF!)/Tableau145[[#This Row],[Conditionnement proposé par le candidat, exprimé en unité de mesure]]</calculatedColumnFormula>
    </tableColumn>
    <tableColumn id="13" xr3:uid="{30345052-1AAA-4DC4-BB40-3CC781E50D5D}" name="Montant annuel estimatif (Prix TTC de l'unité de mesure x Quantité annuelle indicative exprimée en unité de mesure)" dataDxfId="153">
      <calculatedColumnFormula>Tableau145[[#This Row],[Prix TTC 
de l''unité de mesure]]*Tableau145[[#This Row],[Quantité annuelle indicative (non contractuelle), exprimée en unité de mesure]]</calculatedColumnFormula>
    </tableColumn>
  </tableColumns>
  <tableStyleInfo name="TableStyleMedium11 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4478469-0C0E-48E1-A146-1C7B4632A28E}" name="Tableau1453" displayName="Tableau1453" ref="E335:Q337" totalsRowShown="0" headerRowDxfId="152" dataDxfId="150" headerRowBorderDxfId="151" tableBorderDxfId="149">
  <autoFilter ref="E335:Q337" xr:uid="{9E46C517-997F-41F6-B45E-7FFCCA9DAD1A}"/>
  <tableColumns count="13">
    <tableColumn id="1" xr3:uid="{376D9011-B96E-4702-ABC2-1ADE6683FF14}" name="Référence UL" dataDxfId="148"/>
    <tableColumn id="16" xr3:uid="{0D945B93-4024-4F59-A2CD-BA08EA6E4EE1}" name="Désignation" dataDxfId="147"/>
    <tableColumn id="2" xr3:uid="{5EA0226F-3E9B-4058-9DD0-D59402BBC6C8}" name="De type ou équivalent" dataDxfId="146"/>
    <tableColumn id="4" xr3:uid="{DD044149-EC7D-4E7C-ABEE-063990325A1B}" name="Unité de mesure" dataDxfId="145"/>
    <tableColumn id="5" xr3:uid="{7D920D3A-9DBC-48A9-9EA5-0F36CF4AB850}" name="Conditionnement préféré par l'université, exprimé en unité de mesure" dataDxfId="144"/>
    <tableColumn id="6" xr3:uid="{A6FB6D44-0C1B-4F55-84C3-7EA87309DFA4}" name="Quantité annuelle indicative (non contractuelle), exprimée en unité de conditionnement " dataDxfId="143"/>
    <tableColumn id="7" xr3:uid="{A2B21236-6EBC-4666-980E-112F9D4A47D1}" name="Quantité annuelle indicative (non contractuelle), exprimée en unité de mesure" dataDxfId="142">
      <calculatedColumnFormula>Tableau1453[[#This Row],[Quantité annuelle indicative (non contractuelle), exprimée en unité de conditionnement ]]*Tableau1453[[#This Row],[Conditionnement préféré par l''université, exprimé en unité de mesure]]</calculatedColumnFormula>
    </tableColumn>
    <tableColumn id="8" xr3:uid="{F0D37FB1-0A5B-4E1E-9843-67EA9A75620D}" name="Référence candidat" dataDxfId="141"/>
    <tableColumn id="9" xr3:uid="{5FCFAF3E-F96E-4339-B3B5-64EDA6244C47}" name="Conditionnement proposé par le candidat, exprimé en unité de mesure" dataDxfId="140"/>
    <tableColumn id="10" xr3:uid="{6EED20EC-2B9A-40A0-B2F0-A9513561DD8F}" name="Prix HT _x000a_du conditionnement" dataDxfId="139"/>
    <tableColumn id="11" xr3:uid="{2DCA073D-725E-47DB-9B4E-6A8E3C78F765}" name="Prix TTC _x000a_du conditionnement" dataDxfId="138"/>
    <tableColumn id="12" xr3:uid="{491F397D-DB93-437E-BD41-2B8B23EEDC41}" name="Prix TTC _x000a_de l'unité de mesure" dataDxfId="137">
      <calculatedColumnFormula>(Tableau1453[[#This Row],[Prix TTC 
du conditionnement]]-#REF!)/Tableau1453[[#This Row],[Conditionnement proposé par le candidat, exprimé en unité de mesure]]</calculatedColumnFormula>
    </tableColumn>
    <tableColumn id="13" xr3:uid="{3C21C6E4-4062-43A6-AC51-EE91C14B3641}" name="Montant annuel estimatif (Prix TTC de l'unité de mesure x Quantité annuelle indicative exprimée en unité de mesure)" dataDxfId="136">
      <calculatedColumnFormula>Tableau1453[[#This Row],[Prix TTC 
de l''unité de mesure]]*Tableau1453[[#This Row],[Quantité annuelle indicative (non contractuelle), exprimée en unité de mesure]]</calculatedColumnFormula>
    </tableColumn>
  </tableColumns>
  <tableStyleInfo name="TableStyleMedium11 3"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B01299-DCCA-417C-B2FF-9E6F92E8B057}" name="Tableau1456" displayName="Tableau1456" ref="E149:Q164" totalsRowShown="0" headerRowDxfId="135" dataDxfId="133" headerRowBorderDxfId="134" tableBorderDxfId="132">
  <autoFilter ref="E149:Q164" xr:uid="{C333D750-D29B-4399-BE8C-D966EFCAC975}"/>
  <tableColumns count="13">
    <tableColumn id="1" xr3:uid="{462B8F2C-3C7D-45AD-9C88-1935EAA8ED9A}" name="Référence UL" dataDxfId="131"/>
    <tableColumn id="16" xr3:uid="{495E235A-BB2F-48FE-9B7A-C9F92311B2F4}" name="Désignation" dataDxfId="130"/>
    <tableColumn id="2" xr3:uid="{6FB3C35E-CC36-4AB9-BBC6-846A26671FFD}" name="De type ou équivalent" dataDxfId="129"/>
    <tableColumn id="4" xr3:uid="{11BC1440-9095-41B6-B33B-312DAFE06C32}" name="Unité de mesure" dataDxfId="128"/>
    <tableColumn id="5" xr3:uid="{8386E135-C8EF-4701-AFEC-DB13D174FAF5}" name="Conditionnement préféré par l'université, exprimé en unité de mesure" dataDxfId="127"/>
    <tableColumn id="6" xr3:uid="{A97C6DCD-FFAE-46F0-926E-2841C6F88324}" name="Quantité annuelle indicative (non contractuelle), exprimée en unité de conditionnement " dataDxfId="126"/>
    <tableColumn id="7" xr3:uid="{C38D4898-950F-4A50-8A9A-6218DE487933}" name="Quantité annuelle indicative (non contractuelle), exprimée en unité de mesure" dataDxfId="125">
      <calculatedColumnFormula>Tableau1456[[#This Row],[Quantité annuelle indicative (non contractuelle), exprimée en unité de conditionnement ]]*Tableau1456[[#This Row],[Conditionnement préféré par l''université, exprimé en unité de mesure]]</calculatedColumnFormula>
    </tableColumn>
    <tableColumn id="8" xr3:uid="{143B6A98-96AA-4073-92A6-8C70A7BC291E}" name="Référence candidat" dataDxfId="124"/>
    <tableColumn id="9" xr3:uid="{8546EB03-08B3-4665-9CD7-5B30466E015D}" name="Conditionnement proposé par le candidat, exprimé en unité de mesure" dataDxfId="123"/>
    <tableColumn id="10" xr3:uid="{B7FBA913-C778-4E6E-9EE8-7FBE7C4EEA73}" name="Prix HT _x000a_du conditionnement" dataDxfId="122"/>
    <tableColumn id="11" xr3:uid="{69FD8568-E599-4BD7-B446-B673FBE45F9F}" name="Prix TTC _x000a_du conditionnement" dataDxfId="121"/>
    <tableColumn id="12" xr3:uid="{FECEA493-41DC-477C-89F9-EA745E996BC4}" name="Prix TTC _x000a_de l'unité de mesure" dataDxfId="120">
      <calculatedColumnFormula>(Tableau1456[[#This Row],[Prix TTC 
du conditionnement]]-#REF!)/Tableau1456[[#This Row],[Conditionnement proposé par le candidat, exprimé en unité de mesure]]</calculatedColumnFormula>
    </tableColumn>
    <tableColumn id="13" xr3:uid="{C36D467D-D2F8-4082-8CAB-9C8F7D34C1FC}" name="Montant annuel estimatif (Prix TTC de l'unité de mesure x Quantité annuelle indicative exprimée en unité de mesure)" dataDxfId="119">
      <calculatedColumnFormula>Tableau1456[[#This Row],[Prix TTC 
de l''unité de mesure]]*Tableau1456[[#This Row],[Quantité annuelle indicative (non contractuelle), exprimée en unité de mesure]]</calculatedColumnFormula>
    </tableColumn>
  </tableColumns>
  <tableStyleInfo name="TableStyleMedium11 3"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44CF7D9-0CAE-44D9-AA35-CD2C93E9B559}" name="Tableau1457" displayName="Tableau1457" ref="E168:Q182" totalsRowShown="0" headerRowDxfId="118" dataDxfId="116" headerRowBorderDxfId="117" tableBorderDxfId="115">
  <autoFilter ref="E168:Q182" xr:uid="{1C767A7C-2528-4410-8458-1BF8C093082E}"/>
  <tableColumns count="13">
    <tableColumn id="1" xr3:uid="{BE76ADD9-39D1-42B4-9FD6-6F37834223F2}" name="Référence UL" dataDxfId="114"/>
    <tableColumn id="16" xr3:uid="{959E0DD4-21F4-42D8-BB41-F54CC580279F}" name="Désignation" dataDxfId="113"/>
    <tableColumn id="2" xr3:uid="{A07EDCE4-8551-4DF0-9BCB-CDA9B51C68BD}" name="De type ou équivalent" dataDxfId="112"/>
    <tableColumn id="4" xr3:uid="{74CF0813-CA26-4186-9E02-F4BCD7C52B81}" name="Unité de mesure" dataDxfId="111"/>
    <tableColumn id="5" xr3:uid="{43E684A7-FBFD-435D-AB7F-C02B0DEB3C3A}" name="Conditionnement préféré par l'université, exprimé en unité de mesure" dataDxfId="110"/>
    <tableColumn id="6" xr3:uid="{86C52236-1B3D-4B68-87C0-486DD788C826}" name="Quantité annuelle indicative (non contractuelle), exprimée en unité de conditionnement " dataDxfId="109"/>
    <tableColumn id="7" xr3:uid="{B993E84B-3BB2-4A35-9CE0-08865192C736}" name="Quantité annuelle indicative (non contractuelle), exprimée en unité de mesure" dataDxfId="108">
      <calculatedColumnFormula>Tableau1457[[#This Row],[Quantité annuelle indicative (non contractuelle), exprimée en unité de conditionnement ]]*Tableau1457[[#This Row],[Conditionnement préféré par l''université, exprimé en unité de mesure]]</calculatedColumnFormula>
    </tableColumn>
    <tableColumn id="8" xr3:uid="{DC9C4C46-ECE2-4B5A-AFD8-A81DB2F2CDCE}" name="Référence candidat" dataDxfId="107"/>
    <tableColumn id="9" xr3:uid="{3D64E153-5058-4920-98B7-FA93C16991DE}" name="Conditionnement proposé par le candidat, exprimé en unité de mesure" dataDxfId="106"/>
    <tableColumn id="10" xr3:uid="{617D8DC5-BA28-417B-BE65-177E3B8B53D3}" name="Prix HT _x000a_du conditionnement" dataDxfId="105"/>
    <tableColumn id="11" xr3:uid="{D9D6C097-49FD-4BB4-87F5-9C87E888C223}" name="Prix TTC _x000a_du conditionnement" dataDxfId="104"/>
    <tableColumn id="12" xr3:uid="{0D0774AE-B387-404D-BF4F-6BB03283D0CD}" name="Prix TTC _x000a_de l'unité de mesure" dataDxfId="103">
      <calculatedColumnFormula>(Tableau1457[[#This Row],[Prix TTC 
du conditionnement]]-#REF!)/Tableau1457[[#This Row],[Conditionnement proposé par le candidat, exprimé en unité de mesure]]</calculatedColumnFormula>
    </tableColumn>
    <tableColumn id="13" xr3:uid="{2C884AF3-116E-460C-ABF9-2ABB94C15425}" name="Montant annuel estimatif (Prix TTC de l'unité de mesure x Quantité annuelle indicative exprimée en unité de mesure)" dataDxfId="102">
      <calculatedColumnFormula>Tableau1457[[#This Row],[Prix TTC 
de l''unité de mesure]]*Tableau1457[[#This Row],[Quantité annuelle indicative (non contractuelle), exprimée en unité de mesure]]</calculatedColumnFormula>
    </tableColumn>
  </tableColumns>
  <tableStyleInfo name="TableStyleMedium11 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5BF514E-B7AD-4286-83C4-A217CB0DC6E7}" name="Tableau1458" displayName="Tableau1458" ref="E186:Q218" totalsRowShown="0" headerRowDxfId="101" dataDxfId="99" headerRowBorderDxfId="100" tableBorderDxfId="98">
  <autoFilter ref="E186:Q218" xr:uid="{16B7ECA8-F45F-4B12-B660-2BAE70A06131}"/>
  <tableColumns count="13">
    <tableColumn id="1" xr3:uid="{BA6DF3BD-B320-4C09-88BF-0091E54BF22C}" name="Référence UL" dataDxfId="97"/>
    <tableColumn id="16" xr3:uid="{75CCEEB9-1DBA-41E3-8F71-FBA411DA2437}" name="Désignation" dataDxfId="96"/>
    <tableColumn id="2" xr3:uid="{2A185396-2E4D-411B-90C9-C154D88632CE}" name="De type ou équivalent" dataDxfId="95"/>
    <tableColumn id="4" xr3:uid="{29F55A8C-5598-4A94-85E5-8E3F8F2813B2}" name="Unité de mesure" dataDxfId="94"/>
    <tableColumn id="5" xr3:uid="{82CA1618-8B74-4C67-A8EB-E4E186DA9622}" name="Conditionnement préféré par l'université, exprimé en unité de mesure" dataDxfId="93"/>
    <tableColumn id="6" xr3:uid="{4797B860-0A79-41AA-B5BF-03229AC67955}" name="Quantité annuelle indicative (non contractuelle), exprimée en unité de conditionnement " dataDxfId="92"/>
    <tableColumn id="7" xr3:uid="{8F225BE9-38F4-47E3-9A2F-8596D5A9A17A}" name="Quantité annuelle indicative (non contractuelle), exprimée en unité de mesure" dataDxfId="91">
      <calculatedColumnFormula>Tableau1458[[#This Row],[Quantité annuelle indicative (non contractuelle), exprimée en unité de conditionnement ]]*Tableau1458[[#This Row],[Conditionnement préféré par l''université, exprimé en unité de mesure]]</calculatedColumnFormula>
    </tableColumn>
    <tableColumn id="8" xr3:uid="{DBD6723D-AA50-49A0-BF33-03B4839F2FBA}" name="Référence candidat" dataDxfId="90"/>
    <tableColumn id="9" xr3:uid="{600117E0-3E5B-44A0-B3B1-B4B06892FC8F}" name="Conditionnement proposé par le candidat, exprimé en unité de mesure" dataDxfId="89"/>
    <tableColumn id="10" xr3:uid="{FDF2A53E-7D3B-43A8-91DE-07EDC19D037E}" name="Prix HT _x000a_du conditionnement" dataDxfId="88"/>
    <tableColumn id="11" xr3:uid="{552C6401-67BF-4473-A665-1AF135A2B971}" name="Prix TTC _x000a_du conditionnement" dataDxfId="87"/>
    <tableColumn id="12" xr3:uid="{C97F3879-12EA-4257-98D0-29A9A306B7EB}" name="Prix TTC _x000a_de l'unité de mesure" dataDxfId="86">
      <calculatedColumnFormula>(Tableau1458[[#This Row],[Prix TTC 
du conditionnement]]-#REF!)/Tableau1458[[#This Row],[Conditionnement proposé par le candidat, exprimé en unité de mesure]]</calculatedColumnFormula>
    </tableColumn>
    <tableColumn id="13" xr3:uid="{8D2703FC-D350-4CD6-973B-021446FBC936}" name="Montant annuel estimatif (Prix TTC de l'unité de mesure x Quantité annuelle indicative exprimée en unité de mesure)" dataDxfId="85">
      <calculatedColumnFormula>Tableau1458[[#This Row],[Prix TTC 
de l''unité de mesure]]*Tableau1458[[#This Row],[Quantité annuelle indicative (non contractuelle), exprimée en unité de mesure]]</calculatedColumnFormula>
    </tableColumn>
  </tableColumns>
  <tableStyleInfo name="TableStyleMedium11 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22181BC-E286-4DE0-9BAE-41977AA27239}" name="Tableau145810" displayName="Tableau145810" ref="E224:Q256" totalsRowShown="0" headerRowDxfId="84" dataDxfId="82" headerRowBorderDxfId="83" tableBorderDxfId="81">
  <autoFilter ref="E224:Q256" xr:uid="{A22181BC-E286-4DE0-9BAE-41977AA27239}"/>
  <tableColumns count="13">
    <tableColumn id="1" xr3:uid="{F64107E1-A9BE-458F-A589-7FCAD344A687}" name="Référence UL" dataDxfId="80"/>
    <tableColumn id="16" xr3:uid="{0CE962A1-A5CC-487B-974A-7A94449D5715}" name="Désignation" dataDxfId="79"/>
    <tableColumn id="2" xr3:uid="{B0D5DDE5-E8E0-477D-8380-A759BA521691}" name="De type ou équivalent" dataDxfId="78"/>
    <tableColumn id="4" xr3:uid="{9F3BB878-39DA-46CF-89D7-B02E706FEF80}" name="Unité de mesure" dataDxfId="77"/>
    <tableColumn id="5" xr3:uid="{7DD75B7D-3FC6-46CF-B727-4A19574EA4D8}" name="Conditionnement préféré par l'université, exprimé en unité de mesure" dataDxfId="76"/>
    <tableColumn id="6" xr3:uid="{1D162866-946A-4B28-8A79-AE9FCE839BA2}" name="Quantité annuelle indicative (non contractuelle), exprimée en unité de conditionnement " dataDxfId="75"/>
    <tableColumn id="7" xr3:uid="{43411FC2-FA74-494D-80CA-7F3F105301EF}" name="Quantité annuelle indicative (non contractuelle), exprimée en unité de mesure" dataDxfId="74">
      <calculatedColumnFormula>Tableau145810[[#This Row],[Quantité annuelle indicative (non contractuelle), exprimée en unité de conditionnement ]]*Tableau145810[[#This Row],[Conditionnement préféré par l''université, exprimé en unité de mesure]]</calculatedColumnFormula>
    </tableColumn>
    <tableColumn id="8" xr3:uid="{1BD4140F-6D18-44D1-98A8-67ADE65E57AC}" name="Référence candidat" dataDxfId="73"/>
    <tableColumn id="9" xr3:uid="{11AB4B50-6D35-47C0-9938-70CE8CA30730}" name="Conditionnement proposé par le candidat, exprimé en unité de mesure" dataDxfId="72"/>
    <tableColumn id="10" xr3:uid="{C94DA02F-D17D-4BB3-85C9-282463A954DD}" name="Prix HT _x000a_du conditionnement" dataDxfId="71"/>
    <tableColumn id="11" xr3:uid="{88F7EB4E-1796-4907-983A-6B0A5E9A08F9}" name="Prix TTC _x000a_du conditionnement" dataDxfId="70"/>
    <tableColumn id="12" xr3:uid="{47526146-5BE7-4566-8784-8FC2CB2A4929}" name="Prix TTC _x000a_de l'unité de mesure" dataDxfId="69">
      <calculatedColumnFormula>(Tableau145810[[#This Row],[Prix TTC 
du conditionnement]]-#REF!)/Tableau145810[[#This Row],[Conditionnement proposé par le candidat, exprimé en unité de mesure]]</calculatedColumnFormula>
    </tableColumn>
    <tableColumn id="13" xr3:uid="{03CFEEFC-F781-4575-861D-FC395FB11083}" name="Montant annuel estimatif (Prix TTC de l'unité de mesure x Quantité annuelle indicative exprimée en unité de mesure)" dataDxfId="68">
      <calculatedColumnFormula>Tableau145810[[#This Row],[Prix TTC 
de l''unité de mesure]]*Tableau145810[[#This Row],[Quantité annuelle indicative (non contractuelle), exprimée en unité de mesure]]</calculatedColumnFormula>
    </tableColumn>
  </tableColumns>
  <tableStyleInfo name="TableStyleMedium11 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538A30F-D854-419B-B003-26790916C4E7}" name="Tableau145711" displayName="Tableau145711" ref="E261:Q275" totalsRowShown="0" headerRowDxfId="67" dataDxfId="65" headerRowBorderDxfId="66" tableBorderDxfId="64">
  <autoFilter ref="E261:Q275" xr:uid="{A538A30F-D854-419B-B003-26790916C4E7}"/>
  <tableColumns count="13">
    <tableColumn id="1" xr3:uid="{37F86195-983B-4347-B704-9DC5494B6758}" name="Référence UL" dataDxfId="63"/>
    <tableColumn id="16" xr3:uid="{17901477-B0EC-439B-BC7B-BFB2A8352594}" name="Désignation" dataDxfId="62"/>
    <tableColumn id="2" xr3:uid="{77D8F361-C264-485E-9068-DB100F26AA08}" name="De type ou équivalent" dataDxfId="61"/>
    <tableColumn id="4" xr3:uid="{AD4FF78A-BCD4-4256-8737-4038A3AE95F8}" name="Unité de mesure" dataDxfId="60"/>
    <tableColumn id="5" xr3:uid="{AFCB2514-2545-4BB0-A07E-766D9889CF5A}" name="Conditionnement préféré par l'université, exprimé en unité de mesure" dataDxfId="59"/>
    <tableColumn id="6" xr3:uid="{A473D484-9C04-42C1-AB5A-12856BDE589B}" name="Quantité annuelle indicative (non contractuelle), exprimée en unité de conditionnement " dataDxfId="58"/>
    <tableColumn id="7" xr3:uid="{834073AE-3E71-4211-A5EF-37F13E53AE7D}" name="Quantité annuelle indicative (non contractuelle), exprimée en unité de mesure" dataDxfId="57">
      <calculatedColumnFormula>Tableau145711[[#This Row],[Quantité annuelle indicative (non contractuelle), exprimée en unité de conditionnement ]]*Tableau145711[[#This Row],[Conditionnement préféré par l''université, exprimé en unité de mesure]]</calculatedColumnFormula>
    </tableColumn>
    <tableColumn id="8" xr3:uid="{490D56F1-9910-4CE7-8B10-57992D5C7CA5}" name="Référence candidat" dataDxfId="56"/>
    <tableColumn id="9" xr3:uid="{E1611B5B-D9F1-49A7-8844-1E95FE75520A}" name="Conditionnement proposé par le candidat, exprimé en unité de mesure" dataDxfId="55"/>
    <tableColumn id="10" xr3:uid="{CB7D73EC-A4CE-4132-A795-9977A6952549}" name="Prix HT _x000a_du conditionnement" dataDxfId="54"/>
    <tableColumn id="11" xr3:uid="{0F2BF764-2B05-48BB-807C-BC4698A2B8B2}" name="Prix TTC _x000a_du conditionnement" dataDxfId="53"/>
    <tableColumn id="12" xr3:uid="{68AD7DB8-F7D8-407C-8850-01D01F7AFA5E}" name="Prix TTC _x000a_de l'unité de mesure" dataDxfId="52">
      <calculatedColumnFormula>(Tableau145711[[#This Row],[Prix TTC 
du conditionnement]]-#REF!)/Tableau145711[[#This Row],[Conditionnement proposé par le candidat, exprimé en unité de mesure]]</calculatedColumnFormula>
    </tableColumn>
    <tableColumn id="13" xr3:uid="{F1724776-34B5-4A69-8893-081752B01B95}" name="Montant annuel estimatif (Prix TTC de l'unité de mesure x Quantité annuelle indicative exprimée en unité de mesure)" dataDxfId="51">
      <calculatedColumnFormula>Tableau145711[[#This Row],[Prix TTC 
de l''unité de mesure]]*Tableau145711[[#This Row],[Quantité annuelle indicative (non contractuelle), exprimée en unité de mesure]]</calculatedColumnFormula>
    </tableColumn>
  </tableColumns>
  <tableStyleInfo name="TableStyleMedium11 3"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1"/>
  <sheetViews>
    <sheetView showGridLines="0" tabSelected="1" zoomScale="70" zoomScaleNormal="70" workbookViewId="0">
      <selection activeCell="F9" sqref="F9"/>
    </sheetView>
  </sheetViews>
  <sheetFormatPr baseColWidth="10" defaultRowHeight="24" customHeight="1" x14ac:dyDescent="0.25"/>
  <cols>
    <col min="1" max="1" width="3.7109375" style="2" customWidth="1"/>
    <col min="2" max="2" width="11.42578125" style="2"/>
    <col min="3" max="3" width="3.7109375" style="2" customWidth="1"/>
    <col min="4" max="4" width="31.5703125" style="29" customWidth="1"/>
    <col min="5" max="5" width="25.7109375" style="2" customWidth="1"/>
    <col min="6" max="6" width="77" style="44" bestFit="1" customWidth="1"/>
    <col min="7" max="7" width="24.28515625" style="2" customWidth="1"/>
    <col min="8" max="8" width="10.7109375" style="2" customWidth="1"/>
    <col min="9" max="15" width="20.7109375" style="2" customWidth="1"/>
    <col min="16" max="17" width="25.7109375" style="2" customWidth="1"/>
    <col min="18" max="18" width="30.7109375" style="2" customWidth="1"/>
    <col min="19" max="19" width="3.7109375" style="2" customWidth="1"/>
    <col min="20" max="16384" width="11.42578125" style="2"/>
  </cols>
  <sheetData>
    <row r="1" spans="1:18" ht="24" customHeight="1" x14ac:dyDescent="0.25">
      <c r="A1" s="22"/>
      <c r="B1" s="22"/>
      <c r="C1" s="22"/>
      <c r="D1" s="34"/>
      <c r="E1" s="22"/>
      <c r="F1" s="37"/>
      <c r="G1" s="22"/>
      <c r="H1" s="22"/>
      <c r="I1" s="22"/>
      <c r="J1" s="22"/>
      <c r="K1" s="22"/>
      <c r="L1" s="22"/>
      <c r="M1" s="22"/>
      <c r="N1" s="22"/>
      <c r="O1" s="22"/>
      <c r="P1" s="22"/>
      <c r="Q1" s="22"/>
      <c r="R1" s="22"/>
    </row>
    <row r="2" spans="1:18" ht="35.1" customHeight="1" x14ac:dyDescent="0.25">
      <c r="A2" s="22"/>
      <c r="B2" s="22"/>
      <c r="C2" s="22"/>
      <c r="D2" s="26"/>
      <c r="E2" s="238" t="s">
        <v>969</v>
      </c>
      <c r="F2" s="236"/>
      <c r="G2" s="236"/>
      <c r="H2" s="236"/>
      <c r="I2" s="236"/>
      <c r="J2" s="236"/>
      <c r="K2" s="236"/>
      <c r="L2" s="236"/>
      <c r="M2" s="236"/>
      <c r="N2" s="236"/>
      <c r="O2" s="236"/>
      <c r="P2" s="236"/>
      <c r="Q2" s="237"/>
      <c r="R2" s="22"/>
    </row>
    <row r="3" spans="1:18" ht="77.25" customHeight="1" x14ac:dyDescent="0.25">
      <c r="A3" s="22"/>
      <c r="B3" s="22"/>
      <c r="C3" s="22"/>
      <c r="D3" s="26"/>
      <c r="E3" s="234" t="s">
        <v>21</v>
      </c>
      <c r="F3" s="235"/>
      <c r="G3" s="236"/>
      <c r="H3" s="236"/>
      <c r="I3" s="236"/>
      <c r="J3" s="236"/>
      <c r="K3" s="236"/>
      <c r="L3" s="236"/>
      <c r="M3" s="236"/>
      <c r="N3" s="236"/>
      <c r="O3" s="236"/>
      <c r="P3" s="236"/>
      <c r="Q3" s="237"/>
      <c r="R3" s="22"/>
    </row>
    <row r="4" spans="1:18" ht="35.1" customHeight="1" x14ac:dyDescent="0.25">
      <c r="A4" s="22"/>
      <c r="B4" s="22"/>
      <c r="C4" s="22"/>
      <c r="D4" s="26"/>
      <c r="E4" s="239" t="s">
        <v>26</v>
      </c>
      <c r="F4" s="240"/>
      <c r="G4" s="240"/>
      <c r="H4" s="240"/>
      <c r="I4" s="240"/>
      <c r="J4" s="240"/>
      <c r="K4" s="240"/>
      <c r="L4" s="240"/>
      <c r="M4" s="240"/>
      <c r="N4" s="240"/>
      <c r="O4" s="240"/>
      <c r="P4" s="240"/>
      <c r="Q4" s="241"/>
      <c r="R4" s="22"/>
    </row>
    <row r="5" spans="1:18" ht="35.1" customHeight="1" x14ac:dyDescent="0.25">
      <c r="A5" s="22"/>
      <c r="B5" s="22"/>
      <c r="C5" s="22"/>
      <c r="D5" s="26"/>
      <c r="E5" s="242" t="s">
        <v>269</v>
      </c>
      <c r="F5" s="243"/>
      <c r="G5" s="243"/>
      <c r="H5" s="243"/>
      <c r="I5" s="243"/>
      <c r="J5" s="243"/>
      <c r="K5" s="243"/>
      <c r="L5" s="243"/>
      <c r="M5" s="243"/>
      <c r="N5" s="243"/>
      <c r="O5" s="243"/>
      <c r="P5" s="243"/>
      <c r="Q5" s="244"/>
      <c r="R5" s="22"/>
    </row>
    <row r="6" spans="1:18" ht="24" customHeight="1" x14ac:dyDescent="0.25">
      <c r="A6" s="22"/>
      <c r="B6" s="22"/>
      <c r="C6" s="22"/>
      <c r="D6" s="34"/>
      <c r="E6" s="22"/>
      <c r="F6" s="37"/>
      <c r="G6" s="22"/>
      <c r="H6" s="22"/>
      <c r="I6" s="22"/>
      <c r="J6" s="22"/>
      <c r="K6" s="22"/>
      <c r="L6" s="22"/>
      <c r="M6" s="22"/>
      <c r="N6" s="22"/>
      <c r="O6" s="22"/>
      <c r="P6" s="22"/>
      <c r="Q6" s="22"/>
      <c r="R6" s="22"/>
    </row>
    <row r="7" spans="1:18" ht="49.5" customHeight="1" x14ac:dyDescent="0.25">
      <c r="A7" s="22"/>
      <c r="B7" s="22"/>
      <c r="C7" s="22"/>
      <c r="D7" s="26"/>
      <c r="E7" s="247" t="s">
        <v>24</v>
      </c>
      <c r="F7" s="248"/>
      <c r="G7" s="248"/>
      <c r="H7" s="248"/>
      <c r="I7" s="248"/>
      <c r="J7" s="248"/>
      <c r="K7" s="248"/>
      <c r="L7" s="248"/>
      <c r="M7" s="248"/>
      <c r="N7" s="248"/>
      <c r="O7" s="248"/>
      <c r="P7" s="248"/>
      <c r="Q7" s="249"/>
      <c r="R7" s="22"/>
    </row>
    <row r="8" spans="1:18" ht="90" customHeight="1" x14ac:dyDescent="0.25">
      <c r="A8" s="22"/>
      <c r="B8" s="22"/>
      <c r="C8" s="22"/>
      <c r="D8" s="157"/>
      <c r="E8" s="255" t="s">
        <v>271</v>
      </c>
      <c r="F8" s="256"/>
      <c r="G8" s="256"/>
      <c r="H8" s="256"/>
      <c r="I8" s="256"/>
      <c r="J8" s="256"/>
      <c r="K8" s="256"/>
      <c r="L8" s="256"/>
      <c r="M8" s="256"/>
      <c r="N8" s="256"/>
      <c r="O8" s="256"/>
      <c r="P8" s="256"/>
      <c r="Q8" s="257"/>
      <c r="R8" s="22"/>
    </row>
    <row r="9" spans="1:18" s="29" customFormat="1" ht="24" customHeight="1" thickBot="1" x14ac:dyDescent="0.3">
      <c r="A9" s="34"/>
      <c r="B9" s="34"/>
      <c r="C9" s="34"/>
      <c r="D9" s="157"/>
      <c r="E9" s="55"/>
      <c r="F9" s="56"/>
      <c r="G9" s="56"/>
      <c r="H9" s="56"/>
      <c r="I9" s="56"/>
      <c r="J9" s="56"/>
      <c r="K9" s="56"/>
      <c r="L9" s="56"/>
      <c r="M9" s="56"/>
      <c r="N9" s="56"/>
      <c r="O9" s="56"/>
      <c r="P9" s="56"/>
      <c r="Q9" s="57"/>
      <c r="R9" s="24"/>
    </row>
    <row r="10" spans="1:18" s="29" customFormat="1" ht="90" customHeight="1" thickBot="1" x14ac:dyDescent="0.3">
      <c r="A10" s="34"/>
      <c r="B10" s="34"/>
      <c r="C10" s="26"/>
      <c r="D10" s="45"/>
      <c r="E10" s="229" t="s">
        <v>270</v>
      </c>
      <c r="F10" s="230"/>
      <c r="G10" s="230"/>
      <c r="H10" s="230"/>
      <c r="I10" s="230"/>
      <c r="J10" s="230"/>
      <c r="K10" s="230"/>
      <c r="L10" s="230"/>
      <c r="M10" s="230"/>
      <c r="N10" s="230"/>
      <c r="O10" s="230"/>
      <c r="P10" s="230"/>
      <c r="Q10" s="231"/>
      <c r="R10" s="34"/>
    </row>
    <row r="11" spans="1:18" s="29" customFormat="1" ht="24" customHeight="1" thickBot="1" x14ac:dyDescent="0.3">
      <c r="A11" s="34"/>
      <c r="B11" s="34"/>
      <c r="C11" s="34"/>
      <c r="D11" s="28"/>
      <c r="E11" s="28"/>
      <c r="F11" s="62"/>
      <c r="G11" s="28"/>
      <c r="H11" s="28"/>
      <c r="I11" s="28"/>
      <c r="J11" s="25"/>
      <c r="K11" s="25"/>
      <c r="L11" s="25"/>
      <c r="M11" s="25"/>
      <c r="N11" s="25"/>
      <c r="O11" s="25"/>
      <c r="P11" s="25"/>
      <c r="Q11" s="25"/>
      <c r="R11" s="25"/>
    </row>
    <row r="12" spans="1:18" ht="39.950000000000003" customHeight="1" thickBot="1" x14ac:dyDescent="0.3">
      <c r="A12" s="22"/>
      <c r="B12" s="22"/>
      <c r="C12" s="26"/>
      <c r="D12" s="45"/>
      <c r="E12" s="253" t="s">
        <v>20</v>
      </c>
      <c r="F12" s="254"/>
      <c r="G12" s="250"/>
      <c r="H12" s="251"/>
      <c r="I12" s="252"/>
      <c r="J12" s="23"/>
      <c r="K12" s="22"/>
      <c r="L12" s="22"/>
      <c r="M12" s="22"/>
      <c r="N12" s="22"/>
      <c r="O12" s="22"/>
      <c r="P12" s="22"/>
      <c r="Q12" s="22"/>
      <c r="R12" s="22"/>
    </row>
    <row r="13" spans="1:18" ht="24" customHeight="1" thickBot="1" x14ac:dyDescent="0.3">
      <c r="A13" s="22"/>
      <c r="B13" s="22"/>
      <c r="C13" s="22"/>
      <c r="D13" s="25"/>
      <c r="E13" s="25"/>
      <c r="F13" s="39"/>
      <c r="G13" s="25"/>
      <c r="H13" s="25"/>
      <c r="I13" s="25"/>
      <c r="J13" s="22"/>
      <c r="K13" s="22"/>
      <c r="L13" s="24"/>
      <c r="M13" s="24"/>
      <c r="N13" s="24"/>
      <c r="O13" s="24"/>
      <c r="P13" s="24"/>
      <c r="Q13" s="24"/>
      <c r="R13" s="24"/>
    </row>
    <row r="14" spans="1:18" ht="39.950000000000003" customHeight="1" thickBot="1" x14ac:dyDescent="0.3">
      <c r="A14" s="22"/>
      <c r="B14" s="22"/>
      <c r="C14" s="22"/>
      <c r="D14" s="45"/>
      <c r="E14" s="245" t="s">
        <v>13</v>
      </c>
      <c r="F14" s="246"/>
      <c r="G14" s="246"/>
      <c r="H14" s="246"/>
      <c r="I14" s="246"/>
      <c r="J14" s="246"/>
      <c r="K14" s="246"/>
      <c r="L14" s="226" t="s">
        <v>11</v>
      </c>
      <c r="M14" s="227"/>
      <c r="N14" s="227"/>
      <c r="O14" s="228"/>
      <c r="P14" s="224" t="s">
        <v>12</v>
      </c>
      <c r="Q14" s="225"/>
      <c r="R14" s="34"/>
    </row>
    <row r="15" spans="1:18" ht="15" customHeight="1" thickBot="1" x14ac:dyDescent="0.3">
      <c r="A15" s="22"/>
      <c r="B15" s="22"/>
      <c r="C15" s="22"/>
      <c r="D15" s="34"/>
      <c r="E15" s="22"/>
      <c r="F15" s="37"/>
      <c r="G15" s="22"/>
      <c r="H15" s="22"/>
      <c r="I15" s="22"/>
      <c r="J15" s="22"/>
      <c r="K15" s="22"/>
      <c r="L15" s="25"/>
      <c r="M15" s="25"/>
      <c r="N15" s="25"/>
      <c r="O15" s="25"/>
      <c r="P15" s="25"/>
      <c r="Q15" s="25"/>
      <c r="R15" s="25"/>
    </row>
    <row r="16" spans="1:18" s="1" customFormat="1" ht="70.5" customHeight="1" thickBot="1" x14ac:dyDescent="0.3">
      <c r="A16" s="22"/>
      <c r="B16" s="22"/>
      <c r="C16" s="22"/>
      <c r="D16" s="45"/>
      <c r="E16" s="27" t="s">
        <v>22</v>
      </c>
      <c r="F16" s="40" t="s">
        <v>27</v>
      </c>
      <c r="G16" s="3" t="s">
        <v>0</v>
      </c>
      <c r="H16" s="3" t="s">
        <v>1</v>
      </c>
      <c r="I16" s="3" t="s">
        <v>2</v>
      </c>
      <c r="J16" s="3" t="s">
        <v>3</v>
      </c>
      <c r="K16" s="3" t="s">
        <v>4</v>
      </c>
      <c r="L16" s="4" t="s">
        <v>5</v>
      </c>
      <c r="M16" s="5" t="s">
        <v>6</v>
      </c>
      <c r="N16" s="5" t="s">
        <v>8</v>
      </c>
      <c r="O16" s="5" t="s">
        <v>9</v>
      </c>
      <c r="P16" s="6" t="s">
        <v>10</v>
      </c>
      <c r="Q16" s="7" t="s">
        <v>7</v>
      </c>
      <c r="R16" s="22"/>
    </row>
    <row r="17" spans="1:18" ht="24" customHeight="1" thickTop="1" x14ac:dyDescent="0.25">
      <c r="A17" s="22"/>
      <c r="B17" s="232" t="s">
        <v>14</v>
      </c>
      <c r="C17" s="22"/>
      <c r="D17" s="45"/>
      <c r="E17" s="8"/>
      <c r="F17" s="41" t="s">
        <v>15</v>
      </c>
      <c r="G17" s="8" t="s">
        <v>17</v>
      </c>
      <c r="H17" s="8" t="s">
        <v>23</v>
      </c>
      <c r="I17" s="9">
        <v>1</v>
      </c>
      <c r="J17" s="9">
        <v>5</v>
      </c>
      <c r="K17" s="9">
        <f>Tableau1[[#This Row],[Quantité annuelle indicative (non contractuelle), exprimée en unité de conditionnement ]]*Tableau1[[#This Row],[Conditionnement préféré par l''université, exprimé en unité de mesure]]</f>
        <v>5</v>
      </c>
      <c r="L17" s="10" t="s">
        <v>25</v>
      </c>
      <c r="M17" s="9">
        <v>1</v>
      </c>
      <c r="N17" s="11">
        <v>10</v>
      </c>
      <c r="O17" s="11">
        <v>12</v>
      </c>
      <c r="P17" s="12" t="e">
        <f>(Tableau1[[#This Row],[Prix TTC 
du conditionnement]]-#REF!)/Tableau1[[#This Row],[Conditionnement proposé par le candidat, exprimé en unité de mesure]]</f>
        <v>#REF!</v>
      </c>
      <c r="Q17" s="11" t="e">
        <f>Tableau1[[#This Row],[Prix TTC 
de l''unité de mesure]]*Tableau1[[#This Row],[Quantité annuelle indicative (non contractuelle), exprimée en unité de mesure]]</f>
        <v>#REF!</v>
      </c>
      <c r="R17" s="22"/>
    </row>
    <row r="18" spans="1:18" ht="24" customHeight="1" thickBot="1" x14ac:dyDescent="0.3">
      <c r="A18" s="22"/>
      <c r="B18" s="233"/>
      <c r="C18" s="22"/>
      <c r="D18" s="45"/>
      <c r="E18" s="13"/>
      <c r="F18" s="42" t="s">
        <v>16</v>
      </c>
      <c r="G18" s="13" t="s">
        <v>18</v>
      </c>
      <c r="H18" s="13" t="s">
        <v>23</v>
      </c>
      <c r="I18" s="14">
        <v>1</v>
      </c>
      <c r="J18" s="14">
        <v>10</v>
      </c>
      <c r="K18" s="14">
        <f>Tableau1[[#This Row],[Quantité annuelle indicative (non contractuelle), exprimée en unité de conditionnement ]]*Tableau1[[#This Row],[Conditionnement préféré par l''université, exprimé en unité de mesure]]</f>
        <v>10</v>
      </c>
      <c r="L18" s="15" t="s">
        <v>19</v>
      </c>
      <c r="M18" s="14">
        <v>1</v>
      </c>
      <c r="N18" s="16">
        <v>15</v>
      </c>
      <c r="O18" s="16">
        <v>18</v>
      </c>
      <c r="P18" s="17" t="e">
        <f>(Tableau1[[#This Row],[Prix TTC 
du conditionnement]]-#REF!)/Tableau1[[#This Row],[Conditionnement proposé par le candidat, exprimé en unité de mesure]]</f>
        <v>#REF!</v>
      </c>
      <c r="Q18" s="16" t="e">
        <f>Tableau1[[#This Row],[Prix TTC 
de l''unité de mesure]]*Tableau1[[#This Row],[Quantité annuelle indicative (non contractuelle), exprimée en unité de mesure]]</f>
        <v>#REF!</v>
      </c>
      <c r="R18" s="22"/>
    </row>
    <row r="19" spans="1:18" s="29" customFormat="1" ht="24" customHeight="1" thickTop="1" x14ac:dyDescent="0.25">
      <c r="A19" s="34"/>
      <c r="B19" s="34"/>
      <c r="C19" s="34"/>
      <c r="D19" s="158" t="s">
        <v>881</v>
      </c>
      <c r="E19" s="46" t="s">
        <v>34</v>
      </c>
      <c r="F19" s="66" t="s">
        <v>344</v>
      </c>
      <c r="G19" s="71" t="s">
        <v>292</v>
      </c>
      <c r="H19" s="46" t="s">
        <v>23</v>
      </c>
      <c r="I19" s="72">
        <v>1</v>
      </c>
      <c r="J19" s="66">
        <v>250</v>
      </c>
      <c r="K19" s="47">
        <f>Tableau1[[#This Row],[Quantité annuelle indicative (non contractuelle), exprimée en unité de conditionnement ]]*Tableau1[[#This Row],[Conditionnement préféré par l''université, exprimé en unité de mesure]]</f>
        <v>250</v>
      </c>
      <c r="L19" s="31"/>
      <c r="M19" s="30"/>
      <c r="N19" s="32"/>
      <c r="O19" s="32"/>
      <c r="P19" s="33" t="e">
        <f>(Tableau1[[#This Row],[Prix TTC 
du conditionnement]]-#REF!)/Tableau1[[#This Row],[Conditionnement proposé par le candidat, exprimé en unité de mesure]]</f>
        <v>#REF!</v>
      </c>
      <c r="Q19" s="32" t="e">
        <f>Tableau1[[#This Row],[Prix TTC 
de l''unité de mesure]]*Tableau1[[#This Row],[Quantité annuelle indicative (non contractuelle), exprimée en unité de mesure]]</f>
        <v>#REF!</v>
      </c>
      <c r="R19" s="34"/>
    </row>
    <row r="20" spans="1:18" s="29" customFormat="1" ht="24" customHeight="1" x14ac:dyDescent="0.25">
      <c r="A20" s="34"/>
      <c r="B20" s="34"/>
      <c r="C20" s="34"/>
      <c r="D20" s="159" t="s">
        <v>864</v>
      </c>
      <c r="E20" s="46" t="s">
        <v>35</v>
      </c>
      <c r="F20" s="67" t="s">
        <v>387</v>
      </c>
      <c r="G20" s="74" t="s">
        <v>293</v>
      </c>
      <c r="H20" s="46" t="s">
        <v>23</v>
      </c>
      <c r="I20" s="72">
        <v>1</v>
      </c>
      <c r="J20" s="67">
        <v>250</v>
      </c>
      <c r="K20" s="47">
        <f>Tableau1[[#This Row],[Quantité annuelle indicative (non contractuelle), exprimée en unité de conditionnement ]]*Tableau1[[#This Row],[Conditionnement préféré par l''université, exprimé en unité de mesure]]</f>
        <v>250</v>
      </c>
      <c r="L20" s="31"/>
      <c r="M20" s="30"/>
      <c r="N20" s="32"/>
      <c r="O20" s="32"/>
      <c r="P20" s="33" t="e">
        <f>(Tableau1[[#This Row],[Prix TTC 
du conditionnement]]-#REF!)/Tableau1[[#This Row],[Conditionnement proposé par le candidat, exprimé en unité de mesure]]</f>
        <v>#REF!</v>
      </c>
      <c r="Q20" s="32" t="e">
        <f>Tableau1[[#This Row],[Prix TTC 
de l''unité de mesure]]*Tableau1[[#This Row],[Quantité annuelle indicative (non contractuelle), exprimée en unité de mesure]]</f>
        <v>#REF!</v>
      </c>
      <c r="R20" s="34"/>
    </row>
    <row r="21" spans="1:18" s="29" customFormat="1" ht="24" customHeight="1" x14ac:dyDescent="0.25">
      <c r="A21" s="34"/>
      <c r="B21" s="34"/>
      <c r="C21" s="34"/>
      <c r="D21" s="159" t="s">
        <v>865</v>
      </c>
      <c r="E21" s="46" t="s">
        <v>36</v>
      </c>
      <c r="F21" s="67" t="s">
        <v>388</v>
      </c>
      <c r="G21" s="74" t="s">
        <v>294</v>
      </c>
      <c r="H21" s="46" t="s">
        <v>23</v>
      </c>
      <c r="I21" s="72">
        <v>1</v>
      </c>
      <c r="J21" s="67">
        <v>250</v>
      </c>
      <c r="K21" s="47">
        <f>Tableau1[[#This Row],[Quantité annuelle indicative (non contractuelle), exprimée en unité de conditionnement ]]*Tableau1[[#This Row],[Conditionnement préféré par l''université, exprimé en unité de mesure]]</f>
        <v>250</v>
      </c>
      <c r="L21" s="31"/>
      <c r="M21" s="30"/>
      <c r="N21" s="32"/>
      <c r="O21" s="32"/>
      <c r="P21" s="33" t="e">
        <f>(Tableau1[[#This Row],[Prix TTC 
du conditionnement]]-#REF!)/Tableau1[[#This Row],[Conditionnement proposé par le candidat, exprimé en unité de mesure]]</f>
        <v>#REF!</v>
      </c>
      <c r="Q21" s="32" t="e">
        <f>Tableau1[[#This Row],[Prix TTC 
de l''unité de mesure]]*Tableau1[[#This Row],[Quantité annuelle indicative (non contractuelle), exprimée en unité de mesure]]</f>
        <v>#REF!</v>
      </c>
      <c r="R21" s="34"/>
    </row>
    <row r="22" spans="1:18" s="29" customFormat="1" ht="24" customHeight="1" x14ac:dyDescent="0.25">
      <c r="A22" s="34"/>
      <c r="B22" s="34"/>
      <c r="C22" s="34"/>
      <c r="D22" s="159" t="s">
        <v>865</v>
      </c>
      <c r="E22" s="46" t="s">
        <v>37</v>
      </c>
      <c r="F22" s="67" t="s">
        <v>389</v>
      </c>
      <c r="G22" s="74" t="s">
        <v>295</v>
      </c>
      <c r="H22" s="46" t="s">
        <v>23</v>
      </c>
      <c r="I22" s="72">
        <v>1</v>
      </c>
      <c r="J22" s="67">
        <v>250</v>
      </c>
      <c r="K22" s="47">
        <f>Tableau1[[#This Row],[Quantité annuelle indicative (non contractuelle), exprimée en unité de conditionnement ]]*Tableau1[[#This Row],[Conditionnement préféré par l''université, exprimé en unité de mesure]]</f>
        <v>250</v>
      </c>
      <c r="L22" s="31"/>
      <c r="M22" s="30"/>
      <c r="N22" s="32"/>
      <c r="O22" s="32"/>
      <c r="P22" s="33" t="e">
        <f>(Tableau1[[#This Row],[Prix TTC 
du conditionnement]]-#REF!)/Tableau1[[#This Row],[Conditionnement proposé par le candidat, exprimé en unité de mesure]]</f>
        <v>#REF!</v>
      </c>
      <c r="Q22" s="32" t="e">
        <f>Tableau1[[#This Row],[Prix TTC 
de l''unité de mesure]]*Tableau1[[#This Row],[Quantité annuelle indicative (non contractuelle), exprimée en unité de mesure]]</f>
        <v>#REF!</v>
      </c>
      <c r="R22" s="34"/>
    </row>
    <row r="23" spans="1:18" s="29" customFormat="1" ht="24" customHeight="1" x14ac:dyDescent="0.25">
      <c r="A23" s="34"/>
      <c r="B23" s="34"/>
      <c r="C23" s="34"/>
      <c r="D23" s="159" t="s">
        <v>865</v>
      </c>
      <c r="E23" s="46" t="s">
        <v>38</v>
      </c>
      <c r="F23" s="67" t="s">
        <v>390</v>
      </c>
      <c r="G23" s="74" t="s">
        <v>296</v>
      </c>
      <c r="H23" s="46" t="s">
        <v>23</v>
      </c>
      <c r="I23" s="72">
        <v>1</v>
      </c>
      <c r="J23" s="67">
        <v>250</v>
      </c>
      <c r="K23" s="47">
        <f>Tableau1[[#This Row],[Quantité annuelle indicative (non contractuelle), exprimée en unité de conditionnement ]]*Tableau1[[#This Row],[Conditionnement préféré par l''université, exprimé en unité de mesure]]</f>
        <v>250</v>
      </c>
      <c r="L23" s="31"/>
      <c r="M23" s="30"/>
      <c r="N23" s="32"/>
      <c r="O23" s="32"/>
      <c r="P23" s="33" t="e">
        <f>(Tableau1[[#This Row],[Prix TTC 
du conditionnement]]-#REF!)/Tableau1[[#This Row],[Conditionnement proposé par le candidat, exprimé en unité de mesure]]</f>
        <v>#REF!</v>
      </c>
      <c r="Q23" s="32" t="e">
        <f>Tableau1[[#This Row],[Prix TTC 
de l''unité de mesure]]*Tableau1[[#This Row],[Quantité annuelle indicative (non contractuelle), exprimée en unité de mesure]]</f>
        <v>#REF!</v>
      </c>
      <c r="R23" s="34"/>
    </row>
    <row r="24" spans="1:18" s="29" customFormat="1" ht="24" customHeight="1" x14ac:dyDescent="0.25">
      <c r="A24" s="34"/>
      <c r="B24" s="34"/>
      <c r="C24" s="34"/>
      <c r="D24" s="159" t="s">
        <v>866</v>
      </c>
      <c r="E24" s="46" t="s">
        <v>39</v>
      </c>
      <c r="F24" s="66" t="s">
        <v>345</v>
      </c>
      <c r="G24" s="73" t="s">
        <v>297</v>
      </c>
      <c r="H24" s="46" t="s">
        <v>23</v>
      </c>
      <c r="I24" s="72">
        <v>1</v>
      </c>
      <c r="J24" s="66">
        <v>250</v>
      </c>
      <c r="K24" s="47">
        <f>Tableau1[[#This Row],[Quantité annuelle indicative (non contractuelle), exprimée en unité de conditionnement ]]*Tableau1[[#This Row],[Conditionnement préféré par l''université, exprimé en unité de mesure]]</f>
        <v>250</v>
      </c>
      <c r="L24" s="31"/>
      <c r="M24" s="30"/>
      <c r="N24" s="32"/>
      <c r="O24" s="32"/>
      <c r="P24" s="33" t="e">
        <f>(Tableau1[[#This Row],[Prix TTC 
du conditionnement]]-#REF!)/Tableau1[[#This Row],[Conditionnement proposé par le candidat, exprimé en unité de mesure]]</f>
        <v>#REF!</v>
      </c>
      <c r="Q24" s="32" t="e">
        <f>Tableau1[[#This Row],[Prix TTC 
de l''unité de mesure]]*Tableau1[[#This Row],[Quantité annuelle indicative (non contractuelle), exprimée en unité de mesure]]</f>
        <v>#REF!</v>
      </c>
      <c r="R24" s="34"/>
    </row>
    <row r="25" spans="1:18" s="29" customFormat="1" ht="24" customHeight="1" x14ac:dyDescent="0.25">
      <c r="A25" s="34"/>
      <c r="B25" s="34"/>
      <c r="C25" s="34"/>
      <c r="D25" s="159" t="s">
        <v>867</v>
      </c>
      <c r="E25" s="46" t="s">
        <v>40</v>
      </c>
      <c r="F25" s="66" t="s">
        <v>346</v>
      </c>
      <c r="G25" s="73" t="s">
        <v>298</v>
      </c>
      <c r="H25" s="46" t="s">
        <v>23</v>
      </c>
      <c r="I25" s="72">
        <v>1</v>
      </c>
      <c r="J25" s="66">
        <v>50</v>
      </c>
      <c r="K25" s="47">
        <f>Tableau1[[#This Row],[Quantité annuelle indicative (non contractuelle), exprimée en unité de conditionnement ]]*Tableau1[[#This Row],[Conditionnement préféré par l''université, exprimé en unité de mesure]]</f>
        <v>50</v>
      </c>
      <c r="L25" s="31"/>
      <c r="M25" s="30"/>
      <c r="N25" s="32"/>
      <c r="O25" s="32"/>
      <c r="P25" s="33" t="e">
        <f>(Tableau1[[#This Row],[Prix TTC 
du conditionnement]]-#REF!)/Tableau1[[#This Row],[Conditionnement proposé par le candidat, exprimé en unité de mesure]]</f>
        <v>#REF!</v>
      </c>
      <c r="Q25" s="32" t="e">
        <f>Tableau1[[#This Row],[Prix TTC 
de l''unité de mesure]]*Tableau1[[#This Row],[Quantité annuelle indicative (non contractuelle), exprimée en unité de mesure]]</f>
        <v>#REF!</v>
      </c>
      <c r="R25" s="34"/>
    </row>
    <row r="26" spans="1:18" s="29" customFormat="1" ht="24" customHeight="1" x14ac:dyDescent="0.25">
      <c r="A26" s="34"/>
      <c r="B26" s="34"/>
      <c r="C26" s="34"/>
      <c r="D26" s="159" t="s">
        <v>868</v>
      </c>
      <c r="E26" s="46" t="s">
        <v>41</v>
      </c>
      <c r="F26" s="67" t="s">
        <v>391</v>
      </c>
      <c r="G26" s="74" t="s">
        <v>299</v>
      </c>
      <c r="H26" s="46" t="s">
        <v>23</v>
      </c>
      <c r="I26" s="72">
        <v>1</v>
      </c>
      <c r="J26" s="67">
        <v>25</v>
      </c>
      <c r="K26" s="47">
        <f>Tableau1[[#This Row],[Quantité annuelle indicative (non contractuelle), exprimée en unité de conditionnement ]]*Tableau1[[#This Row],[Conditionnement préféré par l''université, exprimé en unité de mesure]]</f>
        <v>25</v>
      </c>
      <c r="L26" s="31"/>
      <c r="M26" s="30"/>
      <c r="N26" s="32"/>
      <c r="O26" s="32"/>
      <c r="P26" s="33" t="e">
        <f>(Tableau1[[#This Row],[Prix TTC 
du conditionnement]]-#REF!)/Tableau1[[#This Row],[Conditionnement proposé par le candidat, exprimé en unité de mesure]]</f>
        <v>#REF!</v>
      </c>
      <c r="Q26" s="32" t="e">
        <f>Tableau1[[#This Row],[Prix TTC 
de l''unité de mesure]]*Tableau1[[#This Row],[Quantité annuelle indicative (non contractuelle), exprimée en unité de mesure]]</f>
        <v>#REF!</v>
      </c>
      <c r="R26" s="34"/>
    </row>
    <row r="27" spans="1:18" s="29" customFormat="1" ht="24" customHeight="1" x14ac:dyDescent="0.25">
      <c r="A27" s="34"/>
      <c r="B27" s="34"/>
      <c r="C27" s="34"/>
      <c r="D27" s="159" t="s">
        <v>869</v>
      </c>
      <c r="E27" s="46" t="s">
        <v>42</v>
      </c>
      <c r="F27" s="67" t="s">
        <v>389</v>
      </c>
      <c r="G27" s="74" t="s">
        <v>295</v>
      </c>
      <c r="H27" s="46" t="s">
        <v>23</v>
      </c>
      <c r="I27" s="72">
        <v>1</v>
      </c>
      <c r="J27" s="67">
        <v>25</v>
      </c>
      <c r="K27" s="47">
        <f>Tableau1[[#This Row],[Quantité annuelle indicative (non contractuelle), exprimée en unité de conditionnement ]]*Tableau1[[#This Row],[Conditionnement préféré par l''université, exprimé en unité de mesure]]</f>
        <v>25</v>
      </c>
      <c r="L27" s="31"/>
      <c r="M27" s="30"/>
      <c r="N27" s="32"/>
      <c r="O27" s="32"/>
      <c r="P27" s="33" t="e">
        <f>(Tableau1[[#This Row],[Prix TTC 
du conditionnement]]-#REF!)/Tableau1[[#This Row],[Conditionnement proposé par le candidat, exprimé en unité de mesure]]</f>
        <v>#REF!</v>
      </c>
      <c r="Q27" s="32" t="e">
        <f>Tableau1[[#This Row],[Prix TTC 
de l''unité de mesure]]*Tableau1[[#This Row],[Quantité annuelle indicative (non contractuelle), exprimée en unité de mesure]]</f>
        <v>#REF!</v>
      </c>
      <c r="R27" s="34"/>
    </row>
    <row r="28" spans="1:18" s="29" customFormat="1" ht="24" customHeight="1" x14ac:dyDescent="0.25">
      <c r="A28" s="34"/>
      <c r="B28" s="34"/>
      <c r="C28" s="34"/>
      <c r="D28" s="159" t="s">
        <v>869</v>
      </c>
      <c r="E28" s="46" t="s">
        <v>43</v>
      </c>
      <c r="F28" s="66" t="s">
        <v>347</v>
      </c>
      <c r="G28" s="73" t="s">
        <v>300</v>
      </c>
      <c r="H28" s="46" t="s">
        <v>23</v>
      </c>
      <c r="I28" s="72">
        <v>1</v>
      </c>
      <c r="J28" s="66">
        <v>25</v>
      </c>
      <c r="K28" s="47">
        <f>Tableau1[[#This Row],[Quantité annuelle indicative (non contractuelle), exprimée en unité de conditionnement ]]*Tableau1[[#This Row],[Conditionnement préféré par l''université, exprimé en unité de mesure]]</f>
        <v>25</v>
      </c>
      <c r="L28" s="31"/>
      <c r="M28" s="30"/>
      <c r="N28" s="32"/>
      <c r="O28" s="32"/>
      <c r="P28" s="33" t="e">
        <f>(Tableau1[[#This Row],[Prix TTC 
du conditionnement]]-#REF!)/Tableau1[[#This Row],[Conditionnement proposé par le candidat, exprimé en unité de mesure]]</f>
        <v>#REF!</v>
      </c>
      <c r="Q28" s="32" t="e">
        <f>Tableau1[[#This Row],[Prix TTC 
de l''unité de mesure]]*Tableau1[[#This Row],[Quantité annuelle indicative (non contractuelle), exprimée en unité de mesure]]</f>
        <v>#REF!</v>
      </c>
      <c r="R28" s="34"/>
    </row>
    <row r="29" spans="1:18" s="29" customFormat="1" ht="24" customHeight="1" x14ac:dyDescent="0.25">
      <c r="A29" s="34"/>
      <c r="B29" s="34"/>
      <c r="C29" s="34"/>
      <c r="D29" s="159" t="s">
        <v>870</v>
      </c>
      <c r="E29" s="46" t="s">
        <v>44</v>
      </c>
      <c r="F29" s="66" t="s">
        <v>348</v>
      </c>
      <c r="G29" s="73" t="s">
        <v>301</v>
      </c>
      <c r="H29" s="46" t="s">
        <v>23</v>
      </c>
      <c r="I29" s="72">
        <v>1</v>
      </c>
      <c r="J29" s="66">
        <v>25</v>
      </c>
      <c r="K29" s="47">
        <f>Tableau1[[#This Row],[Quantité annuelle indicative (non contractuelle), exprimée en unité de conditionnement ]]*Tableau1[[#This Row],[Conditionnement préféré par l''université, exprimé en unité de mesure]]</f>
        <v>25</v>
      </c>
      <c r="L29" s="31"/>
      <c r="M29" s="30"/>
      <c r="N29" s="32"/>
      <c r="O29" s="32"/>
      <c r="P29" s="33" t="e">
        <f>(Tableau1[[#This Row],[Prix TTC 
du conditionnement]]-#REF!)/Tableau1[[#This Row],[Conditionnement proposé par le candidat, exprimé en unité de mesure]]</f>
        <v>#REF!</v>
      </c>
      <c r="Q29" s="32" t="e">
        <f>Tableau1[[#This Row],[Prix TTC 
de l''unité de mesure]]*Tableau1[[#This Row],[Quantité annuelle indicative (non contractuelle), exprimée en unité de mesure]]</f>
        <v>#REF!</v>
      </c>
      <c r="R29" s="34"/>
    </row>
    <row r="30" spans="1:18" s="29" customFormat="1" ht="24" customHeight="1" x14ac:dyDescent="0.25">
      <c r="A30" s="34"/>
      <c r="B30" s="34"/>
      <c r="C30" s="34"/>
      <c r="D30" s="159" t="s">
        <v>871</v>
      </c>
      <c r="E30" s="46" t="s">
        <v>45</v>
      </c>
      <c r="F30" s="68" t="s">
        <v>389</v>
      </c>
      <c r="G30" s="75" t="s">
        <v>295</v>
      </c>
      <c r="H30" s="46" t="s">
        <v>23</v>
      </c>
      <c r="I30" s="72">
        <v>1</v>
      </c>
      <c r="J30" s="68">
        <v>50</v>
      </c>
      <c r="K30" s="47">
        <f>Tableau1[[#This Row],[Quantité annuelle indicative (non contractuelle), exprimée en unité de conditionnement ]]*Tableau1[[#This Row],[Conditionnement préféré par l''université, exprimé en unité de mesure]]</f>
        <v>50</v>
      </c>
      <c r="L30" s="31"/>
      <c r="M30" s="30"/>
      <c r="N30" s="32"/>
      <c r="O30" s="32"/>
      <c r="P30" s="33" t="e">
        <f>(Tableau1[[#This Row],[Prix TTC 
du conditionnement]]-#REF!)/Tableau1[[#This Row],[Conditionnement proposé par le candidat, exprimé en unité de mesure]]</f>
        <v>#REF!</v>
      </c>
      <c r="Q30" s="32" t="e">
        <f>Tableau1[[#This Row],[Prix TTC 
de l''unité de mesure]]*Tableau1[[#This Row],[Quantité annuelle indicative (non contractuelle), exprimée en unité de mesure]]</f>
        <v>#REF!</v>
      </c>
      <c r="R30" s="34"/>
    </row>
    <row r="31" spans="1:18" s="29" customFormat="1" ht="24" customHeight="1" x14ac:dyDescent="0.25">
      <c r="A31" s="34"/>
      <c r="B31" s="34"/>
      <c r="C31" s="34"/>
      <c r="D31" s="159" t="s">
        <v>872</v>
      </c>
      <c r="E31" s="46" t="s">
        <v>46</v>
      </c>
      <c r="F31" s="69" t="s">
        <v>349</v>
      </c>
      <c r="G31" s="76" t="s">
        <v>302</v>
      </c>
      <c r="H31" s="46" t="s">
        <v>23</v>
      </c>
      <c r="I31" s="72">
        <v>1</v>
      </c>
      <c r="J31" s="69">
        <v>25</v>
      </c>
      <c r="K31" s="47">
        <f>Tableau1[[#This Row],[Quantité annuelle indicative (non contractuelle), exprimée en unité de conditionnement ]]*Tableau1[[#This Row],[Conditionnement préféré par l''université, exprimé en unité de mesure]]</f>
        <v>25</v>
      </c>
      <c r="L31" s="31"/>
      <c r="M31" s="30"/>
      <c r="N31" s="32"/>
      <c r="O31" s="32"/>
      <c r="P31" s="33" t="e">
        <f>(Tableau1[[#This Row],[Prix TTC 
du conditionnement]]-#REF!)/Tableau1[[#This Row],[Conditionnement proposé par le candidat, exprimé en unité de mesure]]</f>
        <v>#REF!</v>
      </c>
      <c r="Q31" s="32" t="e">
        <f>Tableau1[[#This Row],[Prix TTC 
de l''unité de mesure]]*Tableau1[[#This Row],[Quantité annuelle indicative (non contractuelle), exprimée en unité de mesure]]</f>
        <v>#REF!</v>
      </c>
      <c r="R31" s="34"/>
    </row>
    <row r="32" spans="1:18" s="29" customFormat="1" ht="24" customHeight="1" x14ac:dyDescent="0.25">
      <c r="A32" s="34"/>
      <c r="B32" s="34"/>
      <c r="C32" s="34"/>
      <c r="D32" s="160" t="s">
        <v>882</v>
      </c>
      <c r="E32" s="46" t="s">
        <v>47</v>
      </c>
      <c r="F32" s="66" t="s">
        <v>350</v>
      </c>
      <c r="G32" s="73" t="s">
        <v>303</v>
      </c>
      <c r="H32" s="46" t="s">
        <v>23</v>
      </c>
      <c r="I32" s="72">
        <v>1</v>
      </c>
      <c r="J32" s="66">
        <v>25</v>
      </c>
      <c r="K32" s="47">
        <f>Tableau1[[#This Row],[Quantité annuelle indicative (non contractuelle), exprimée en unité de conditionnement ]]*Tableau1[[#This Row],[Conditionnement préféré par l''université, exprimé en unité de mesure]]</f>
        <v>25</v>
      </c>
      <c r="L32" s="31"/>
      <c r="M32" s="30"/>
      <c r="N32" s="32"/>
      <c r="O32" s="32"/>
      <c r="P32" s="33" t="e">
        <f>(Tableau1[[#This Row],[Prix TTC 
du conditionnement]]-#REF!)/Tableau1[[#This Row],[Conditionnement proposé par le candidat, exprimé en unité de mesure]]</f>
        <v>#REF!</v>
      </c>
      <c r="Q32" s="32" t="e">
        <f>Tableau1[[#This Row],[Prix TTC 
de l''unité de mesure]]*Tableau1[[#This Row],[Quantité annuelle indicative (non contractuelle), exprimée en unité de mesure]]</f>
        <v>#REF!</v>
      </c>
      <c r="R32" s="34"/>
    </row>
    <row r="33" spans="1:18" s="29" customFormat="1" ht="24" customHeight="1" x14ac:dyDescent="0.25">
      <c r="A33" s="34"/>
      <c r="B33" s="34"/>
      <c r="C33" s="34"/>
      <c r="D33" s="159" t="s">
        <v>873</v>
      </c>
      <c r="E33" s="46" t="s">
        <v>48</v>
      </c>
      <c r="F33" s="67" t="s">
        <v>387</v>
      </c>
      <c r="G33" s="74" t="s">
        <v>304</v>
      </c>
      <c r="H33" s="46" t="s">
        <v>23</v>
      </c>
      <c r="I33" s="72">
        <v>1</v>
      </c>
      <c r="J33" s="67">
        <v>25</v>
      </c>
      <c r="K33" s="47">
        <f>Tableau1[[#This Row],[Quantité annuelle indicative (non contractuelle), exprimée en unité de conditionnement ]]*Tableau1[[#This Row],[Conditionnement préféré par l''université, exprimé en unité de mesure]]</f>
        <v>25</v>
      </c>
      <c r="L33" s="31"/>
      <c r="M33" s="30"/>
      <c r="N33" s="32"/>
      <c r="O33" s="32"/>
      <c r="P33" s="33" t="e">
        <f>(Tableau1[[#This Row],[Prix TTC 
du conditionnement]]-#REF!)/Tableau1[[#This Row],[Conditionnement proposé par le candidat, exprimé en unité de mesure]]</f>
        <v>#REF!</v>
      </c>
      <c r="Q33" s="32" t="e">
        <f>Tableau1[[#This Row],[Prix TTC 
de l''unité de mesure]]*Tableau1[[#This Row],[Quantité annuelle indicative (non contractuelle), exprimée en unité de mesure]]</f>
        <v>#REF!</v>
      </c>
      <c r="R33" s="34"/>
    </row>
    <row r="34" spans="1:18" s="29" customFormat="1" ht="24" customHeight="1" x14ac:dyDescent="0.25">
      <c r="A34" s="34"/>
      <c r="B34" s="34"/>
      <c r="C34" s="34"/>
      <c r="D34" s="159" t="s">
        <v>865</v>
      </c>
      <c r="E34" s="46" t="s">
        <v>49</v>
      </c>
      <c r="F34" s="67" t="s">
        <v>388</v>
      </c>
      <c r="G34" s="74" t="s">
        <v>294</v>
      </c>
      <c r="H34" s="46" t="s">
        <v>23</v>
      </c>
      <c r="I34" s="72">
        <v>1</v>
      </c>
      <c r="J34" s="67">
        <v>25</v>
      </c>
      <c r="K34" s="47">
        <f>Tableau1[[#This Row],[Quantité annuelle indicative (non contractuelle), exprimée en unité de conditionnement ]]*Tableau1[[#This Row],[Conditionnement préféré par l''université, exprimé en unité de mesure]]</f>
        <v>25</v>
      </c>
      <c r="L34" s="31"/>
      <c r="M34" s="30"/>
      <c r="N34" s="32"/>
      <c r="O34" s="32"/>
      <c r="P34" s="33" t="e">
        <f>(Tableau1[[#This Row],[Prix TTC 
du conditionnement]]-#REF!)/Tableau1[[#This Row],[Conditionnement proposé par le candidat, exprimé en unité de mesure]]</f>
        <v>#REF!</v>
      </c>
      <c r="Q34" s="32" t="e">
        <f>Tableau1[[#This Row],[Prix TTC 
de l''unité de mesure]]*Tableau1[[#This Row],[Quantité annuelle indicative (non contractuelle), exprimée en unité de mesure]]</f>
        <v>#REF!</v>
      </c>
      <c r="R34" s="34"/>
    </row>
    <row r="35" spans="1:18" s="29" customFormat="1" ht="24" customHeight="1" x14ac:dyDescent="0.25">
      <c r="A35" s="34"/>
      <c r="B35" s="34"/>
      <c r="C35" s="34"/>
      <c r="D35" s="159" t="s">
        <v>865</v>
      </c>
      <c r="E35" s="46" t="s">
        <v>50</v>
      </c>
      <c r="F35" s="67" t="s">
        <v>389</v>
      </c>
      <c r="G35" s="74" t="s">
        <v>305</v>
      </c>
      <c r="H35" s="46" t="s">
        <v>23</v>
      </c>
      <c r="I35" s="72">
        <v>1</v>
      </c>
      <c r="J35" s="67">
        <v>50</v>
      </c>
      <c r="K35" s="47">
        <f>Tableau1[[#This Row],[Quantité annuelle indicative (non contractuelle), exprimée en unité de conditionnement ]]*Tableau1[[#This Row],[Conditionnement préféré par l''université, exprimé en unité de mesure]]</f>
        <v>50</v>
      </c>
      <c r="L35" s="31"/>
      <c r="M35" s="30"/>
      <c r="N35" s="32"/>
      <c r="O35" s="32"/>
      <c r="P35" s="33" t="e">
        <f>(Tableau1[[#This Row],[Prix TTC 
du conditionnement]]-#REF!)/Tableau1[[#This Row],[Conditionnement proposé par le candidat, exprimé en unité de mesure]]</f>
        <v>#REF!</v>
      </c>
      <c r="Q35" s="32" t="e">
        <f>Tableau1[[#This Row],[Prix TTC 
de l''unité de mesure]]*Tableau1[[#This Row],[Quantité annuelle indicative (non contractuelle), exprimée en unité de mesure]]</f>
        <v>#REF!</v>
      </c>
      <c r="R35" s="34"/>
    </row>
    <row r="36" spans="1:18" s="29" customFormat="1" ht="24" customHeight="1" x14ac:dyDescent="0.25">
      <c r="A36" s="34"/>
      <c r="B36" s="34"/>
      <c r="C36" s="34"/>
      <c r="D36" s="159" t="s">
        <v>865</v>
      </c>
      <c r="E36" s="46" t="s">
        <v>51</v>
      </c>
      <c r="F36" s="67" t="s">
        <v>390</v>
      </c>
      <c r="G36" s="74" t="s">
        <v>296</v>
      </c>
      <c r="H36" s="46" t="s">
        <v>23</v>
      </c>
      <c r="I36" s="72">
        <v>1</v>
      </c>
      <c r="J36" s="67">
        <v>250</v>
      </c>
      <c r="K36" s="47">
        <f>Tableau1[[#This Row],[Quantité annuelle indicative (non contractuelle), exprimée en unité de conditionnement ]]*Tableau1[[#This Row],[Conditionnement préféré par l''université, exprimé en unité de mesure]]</f>
        <v>250</v>
      </c>
      <c r="L36" s="31"/>
      <c r="M36" s="30"/>
      <c r="N36" s="32"/>
      <c r="O36" s="32"/>
      <c r="P36" s="33" t="e">
        <f>(Tableau1[[#This Row],[Prix TTC 
du conditionnement]]-#REF!)/Tableau1[[#This Row],[Conditionnement proposé par le candidat, exprimé en unité de mesure]]</f>
        <v>#REF!</v>
      </c>
      <c r="Q36" s="32" t="e">
        <f>Tableau1[[#This Row],[Prix TTC 
de l''unité de mesure]]*Tableau1[[#This Row],[Quantité annuelle indicative (non contractuelle), exprimée en unité de mesure]]</f>
        <v>#REF!</v>
      </c>
      <c r="R36" s="34"/>
    </row>
    <row r="37" spans="1:18" s="29" customFormat="1" ht="24" customHeight="1" x14ac:dyDescent="0.25">
      <c r="A37" s="34"/>
      <c r="B37" s="34"/>
      <c r="C37" s="34"/>
      <c r="D37" s="159" t="s">
        <v>865</v>
      </c>
      <c r="E37" s="46" t="s">
        <v>52</v>
      </c>
      <c r="F37" s="66" t="s">
        <v>351</v>
      </c>
      <c r="G37" s="73" t="s">
        <v>306</v>
      </c>
      <c r="H37" s="46" t="s">
        <v>23</v>
      </c>
      <c r="I37" s="72">
        <v>1</v>
      </c>
      <c r="J37" s="66">
        <v>250</v>
      </c>
      <c r="K37" s="47">
        <f>Tableau1[[#This Row],[Quantité annuelle indicative (non contractuelle), exprimée en unité de conditionnement ]]*Tableau1[[#This Row],[Conditionnement préféré par l''université, exprimé en unité de mesure]]</f>
        <v>250</v>
      </c>
      <c r="L37" s="31"/>
      <c r="M37" s="30"/>
      <c r="N37" s="32"/>
      <c r="O37" s="32"/>
      <c r="P37" s="33" t="e">
        <f>(Tableau1[[#This Row],[Prix TTC 
du conditionnement]]-#REF!)/Tableau1[[#This Row],[Conditionnement proposé par le candidat, exprimé en unité de mesure]]</f>
        <v>#REF!</v>
      </c>
      <c r="Q37" s="32" t="e">
        <f>Tableau1[[#This Row],[Prix TTC 
de l''unité de mesure]]*Tableau1[[#This Row],[Quantité annuelle indicative (non contractuelle), exprimée en unité de mesure]]</f>
        <v>#REF!</v>
      </c>
      <c r="R37" s="34"/>
    </row>
    <row r="38" spans="1:18" s="29" customFormat="1" ht="24" customHeight="1" x14ac:dyDescent="0.25">
      <c r="A38" s="34"/>
      <c r="B38" s="34"/>
      <c r="C38" s="34"/>
      <c r="D38" s="159" t="s">
        <v>869</v>
      </c>
      <c r="E38" s="46" t="s">
        <v>53</v>
      </c>
      <c r="F38" s="66" t="s">
        <v>352</v>
      </c>
      <c r="G38" s="73" t="s">
        <v>307</v>
      </c>
      <c r="H38" s="46" t="s">
        <v>23</v>
      </c>
      <c r="I38" s="72">
        <v>1</v>
      </c>
      <c r="J38" s="66">
        <v>250</v>
      </c>
      <c r="K38" s="47">
        <f>Tableau1[[#This Row],[Quantité annuelle indicative (non contractuelle), exprimée en unité de conditionnement ]]*Tableau1[[#This Row],[Conditionnement préféré par l''université, exprimé en unité de mesure]]</f>
        <v>250</v>
      </c>
      <c r="L38" s="31"/>
      <c r="M38" s="30"/>
      <c r="N38" s="32"/>
      <c r="O38" s="32"/>
      <c r="P38" s="33" t="e">
        <f>(Tableau1[[#This Row],[Prix TTC 
du conditionnement]]-#REF!)/Tableau1[[#This Row],[Conditionnement proposé par le candidat, exprimé en unité de mesure]]</f>
        <v>#REF!</v>
      </c>
      <c r="Q38" s="32" t="e">
        <f>Tableau1[[#This Row],[Prix TTC 
de l''unité de mesure]]*Tableau1[[#This Row],[Quantité annuelle indicative (non contractuelle), exprimée en unité de mesure]]</f>
        <v>#REF!</v>
      </c>
      <c r="R38" s="34"/>
    </row>
    <row r="39" spans="1:18" s="29" customFormat="1" ht="24" customHeight="1" x14ac:dyDescent="0.25">
      <c r="A39" s="34"/>
      <c r="B39" s="34"/>
      <c r="C39" s="34"/>
      <c r="D39" s="159" t="s">
        <v>874</v>
      </c>
      <c r="E39" s="46" t="s">
        <v>54</v>
      </c>
      <c r="F39" s="67" t="s">
        <v>392</v>
      </c>
      <c r="G39" s="74" t="s">
        <v>308</v>
      </c>
      <c r="H39" s="46" t="s">
        <v>23</v>
      </c>
      <c r="I39" s="72">
        <v>1</v>
      </c>
      <c r="J39" s="67">
        <v>250</v>
      </c>
      <c r="K39" s="47">
        <f>Tableau1[[#This Row],[Quantité annuelle indicative (non contractuelle), exprimée en unité de conditionnement ]]*Tableau1[[#This Row],[Conditionnement préféré par l''université, exprimé en unité de mesure]]</f>
        <v>250</v>
      </c>
      <c r="L39" s="31"/>
      <c r="M39" s="30"/>
      <c r="N39" s="32"/>
      <c r="O39" s="32"/>
      <c r="P39" s="33" t="e">
        <f>(Tableau1[[#This Row],[Prix TTC 
du conditionnement]]-#REF!)/Tableau1[[#This Row],[Conditionnement proposé par le candidat, exprimé en unité de mesure]]</f>
        <v>#REF!</v>
      </c>
      <c r="Q39" s="32" t="e">
        <f>Tableau1[[#This Row],[Prix TTC 
de l''unité de mesure]]*Tableau1[[#This Row],[Quantité annuelle indicative (non contractuelle), exprimée en unité de mesure]]</f>
        <v>#REF!</v>
      </c>
      <c r="R39" s="34"/>
    </row>
    <row r="40" spans="1:18" s="29" customFormat="1" ht="24" customHeight="1" x14ac:dyDescent="0.25">
      <c r="A40" s="34"/>
      <c r="B40" s="34"/>
      <c r="C40" s="34"/>
      <c r="D40" s="159" t="s">
        <v>869</v>
      </c>
      <c r="E40" s="46" t="s">
        <v>55</v>
      </c>
      <c r="F40" s="67" t="s">
        <v>393</v>
      </c>
      <c r="G40" s="74" t="s">
        <v>309</v>
      </c>
      <c r="H40" s="46" t="s">
        <v>23</v>
      </c>
      <c r="I40" s="72">
        <v>1</v>
      </c>
      <c r="J40" s="67">
        <v>250</v>
      </c>
      <c r="K40" s="47">
        <f>Tableau1[[#This Row],[Quantité annuelle indicative (non contractuelle), exprimée en unité de conditionnement ]]*Tableau1[[#This Row],[Conditionnement préféré par l''université, exprimé en unité de mesure]]</f>
        <v>250</v>
      </c>
      <c r="L40" s="31"/>
      <c r="M40" s="30"/>
      <c r="N40" s="32"/>
      <c r="O40" s="32"/>
      <c r="P40" s="33" t="e">
        <f>(Tableau1[[#This Row],[Prix TTC 
du conditionnement]]-#REF!)/Tableau1[[#This Row],[Conditionnement proposé par le candidat, exprimé en unité de mesure]]</f>
        <v>#REF!</v>
      </c>
      <c r="Q40" s="32" t="e">
        <f>Tableau1[[#This Row],[Prix TTC 
de l''unité de mesure]]*Tableau1[[#This Row],[Quantité annuelle indicative (non contractuelle), exprimée en unité de mesure]]</f>
        <v>#REF!</v>
      </c>
      <c r="R40" s="34"/>
    </row>
    <row r="41" spans="1:18" s="29" customFormat="1" ht="24" customHeight="1" x14ac:dyDescent="0.25">
      <c r="A41" s="34"/>
      <c r="B41" s="34"/>
      <c r="C41" s="34"/>
      <c r="D41" s="159" t="s">
        <v>869</v>
      </c>
      <c r="E41" s="46" t="s">
        <v>56</v>
      </c>
      <c r="F41" s="68" t="s">
        <v>389</v>
      </c>
      <c r="G41" s="75" t="s">
        <v>305</v>
      </c>
      <c r="H41" s="46" t="s">
        <v>23</v>
      </c>
      <c r="I41" s="72">
        <v>1</v>
      </c>
      <c r="J41" s="68">
        <v>250</v>
      </c>
      <c r="K41" s="47">
        <f>Tableau1[[#This Row],[Quantité annuelle indicative (non contractuelle), exprimée en unité de conditionnement ]]*Tableau1[[#This Row],[Conditionnement préféré par l''université, exprimé en unité de mesure]]</f>
        <v>250</v>
      </c>
      <c r="L41" s="31"/>
      <c r="M41" s="30"/>
      <c r="N41" s="32"/>
      <c r="O41" s="32"/>
      <c r="P41" s="33" t="e">
        <f>(Tableau1[[#This Row],[Prix TTC 
du conditionnement]]-#REF!)/Tableau1[[#This Row],[Conditionnement proposé par le candidat, exprimé en unité de mesure]]</f>
        <v>#REF!</v>
      </c>
      <c r="Q41" s="32" t="e">
        <f>Tableau1[[#This Row],[Prix TTC 
de l''unité de mesure]]*Tableau1[[#This Row],[Quantité annuelle indicative (non contractuelle), exprimée en unité de mesure]]</f>
        <v>#REF!</v>
      </c>
      <c r="R41" s="34"/>
    </row>
    <row r="42" spans="1:18" ht="24" customHeight="1" x14ac:dyDescent="0.25">
      <c r="A42" s="22"/>
      <c r="B42" s="22"/>
      <c r="C42" s="22"/>
      <c r="D42" s="159" t="s">
        <v>869</v>
      </c>
      <c r="E42" s="46" t="s">
        <v>272</v>
      </c>
      <c r="F42" s="69" t="s">
        <v>353</v>
      </c>
      <c r="G42" s="76" t="s">
        <v>310</v>
      </c>
      <c r="H42" s="46" t="s">
        <v>23</v>
      </c>
      <c r="I42" s="72">
        <v>1</v>
      </c>
      <c r="J42" s="69">
        <v>50</v>
      </c>
      <c r="K42" s="47">
        <f>Tableau1[[#This Row],[Quantité annuelle indicative (non contractuelle), exprimée en unité de conditionnement ]]*Tableau1[[#This Row],[Conditionnement préféré par l''université, exprimé en unité de mesure]]</f>
        <v>50</v>
      </c>
      <c r="L42" s="31"/>
      <c r="M42" s="30"/>
      <c r="N42" s="32"/>
      <c r="O42" s="32"/>
      <c r="P42" s="33" t="e">
        <f>(Tableau1[[#This Row],[Prix TTC 
du conditionnement]]-#REF!)/Tableau1[[#This Row],[Conditionnement proposé par le candidat, exprimé en unité de mesure]]</f>
        <v>#REF!</v>
      </c>
      <c r="Q42" s="32" t="e">
        <f>Tableau1[[#This Row],[Prix TTC 
de l''unité de mesure]]*Tableau1[[#This Row],[Quantité annuelle indicative (non contractuelle), exprimée en unité de mesure]]</f>
        <v>#REF!</v>
      </c>
      <c r="R42" s="22"/>
    </row>
    <row r="43" spans="1:18" ht="39.950000000000003" customHeight="1" x14ac:dyDescent="0.25">
      <c r="A43" s="22"/>
      <c r="B43" s="22"/>
      <c r="C43" s="26"/>
      <c r="D43" s="160" t="s">
        <v>883</v>
      </c>
      <c r="E43" s="46" t="s">
        <v>273</v>
      </c>
      <c r="F43" s="67" t="s">
        <v>394</v>
      </c>
      <c r="G43" s="74" t="s">
        <v>295</v>
      </c>
      <c r="H43" s="46" t="s">
        <v>23</v>
      </c>
      <c r="I43" s="72">
        <v>1</v>
      </c>
      <c r="J43" s="67">
        <v>25</v>
      </c>
      <c r="K43" s="47">
        <f>Tableau1[[#This Row],[Quantité annuelle indicative (non contractuelle), exprimée en unité de conditionnement ]]*Tableau1[[#This Row],[Conditionnement préféré par l''université, exprimé en unité de mesure]]</f>
        <v>25</v>
      </c>
      <c r="L43" s="31"/>
      <c r="M43" s="30"/>
      <c r="N43" s="32"/>
      <c r="O43" s="32"/>
      <c r="P43" s="33" t="e">
        <f>(Tableau1[[#This Row],[Prix TTC 
du conditionnement]]-#REF!)/Tableau1[[#This Row],[Conditionnement proposé par le candidat, exprimé en unité de mesure]]</f>
        <v>#REF!</v>
      </c>
      <c r="Q43" s="32" t="e">
        <f>Tableau1[[#This Row],[Prix TTC 
de l''unité de mesure]]*Tableau1[[#This Row],[Quantité annuelle indicative (non contractuelle), exprimée en unité de mesure]]</f>
        <v>#REF!</v>
      </c>
      <c r="R43" s="23"/>
    </row>
    <row r="44" spans="1:18" ht="24" customHeight="1" x14ac:dyDescent="0.25">
      <c r="A44" s="22"/>
      <c r="B44" s="22"/>
      <c r="C44" s="22"/>
      <c r="D44" s="159" t="s">
        <v>875</v>
      </c>
      <c r="E44" s="46" t="s">
        <v>274</v>
      </c>
      <c r="F44" s="67" t="s">
        <v>388</v>
      </c>
      <c r="G44" s="74" t="s">
        <v>294</v>
      </c>
      <c r="H44" s="46" t="s">
        <v>23</v>
      </c>
      <c r="I44" s="72">
        <v>1</v>
      </c>
      <c r="J44" s="67">
        <v>25</v>
      </c>
      <c r="K44" s="47">
        <f>Tableau1[[#This Row],[Quantité annuelle indicative (non contractuelle), exprimée en unité de conditionnement ]]*Tableau1[[#This Row],[Conditionnement préféré par l''université, exprimé en unité de mesure]]</f>
        <v>25</v>
      </c>
      <c r="L44" s="31"/>
      <c r="M44" s="30"/>
      <c r="N44" s="32"/>
      <c r="O44" s="32"/>
      <c r="P44" s="33" t="e">
        <f>(Tableau1[[#This Row],[Prix TTC 
du conditionnement]]-#REF!)/Tableau1[[#This Row],[Conditionnement proposé par le candidat, exprimé en unité de mesure]]</f>
        <v>#REF!</v>
      </c>
      <c r="Q44" s="32" t="e">
        <f>Tableau1[[#This Row],[Prix TTC 
de l''unité de mesure]]*Tableau1[[#This Row],[Quantité annuelle indicative (non contractuelle), exprimée en unité de mesure]]</f>
        <v>#REF!</v>
      </c>
      <c r="R44" s="22"/>
    </row>
    <row r="45" spans="1:18" s="1" customFormat="1" ht="27.75" customHeight="1" x14ac:dyDescent="0.25">
      <c r="A45" s="22"/>
      <c r="B45" s="22"/>
      <c r="C45" s="22"/>
      <c r="D45" s="159" t="s">
        <v>865</v>
      </c>
      <c r="E45" s="46" t="s">
        <v>275</v>
      </c>
      <c r="F45" s="67" t="s">
        <v>387</v>
      </c>
      <c r="G45" s="74" t="s">
        <v>293</v>
      </c>
      <c r="H45" s="46" t="s">
        <v>23</v>
      </c>
      <c r="I45" s="72">
        <v>1</v>
      </c>
      <c r="J45" s="67">
        <v>25</v>
      </c>
      <c r="K45" s="47">
        <f>Tableau1[[#This Row],[Quantité annuelle indicative (non contractuelle), exprimée en unité de conditionnement ]]*Tableau1[[#This Row],[Conditionnement préféré par l''université, exprimé en unité de mesure]]</f>
        <v>25</v>
      </c>
      <c r="L45" s="31"/>
      <c r="M45" s="30"/>
      <c r="N45" s="32"/>
      <c r="O45" s="32"/>
      <c r="P45" s="33" t="e">
        <f>(Tableau1[[#This Row],[Prix TTC 
du conditionnement]]-#REF!)/Tableau1[[#This Row],[Conditionnement proposé par le candidat, exprimé en unité de mesure]]</f>
        <v>#REF!</v>
      </c>
      <c r="Q45" s="32" t="e">
        <f>Tableau1[[#This Row],[Prix TTC 
de l''unité de mesure]]*Tableau1[[#This Row],[Quantité annuelle indicative (non contractuelle), exprimée en unité de mesure]]</f>
        <v>#REF!</v>
      </c>
      <c r="R45" s="22"/>
    </row>
    <row r="46" spans="1:18" s="29" customFormat="1" ht="24" customHeight="1" x14ac:dyDescent="0.25">
      <c r="A46" s="34"/>
      <c r="B46" s="34"/>
      <c r="C46" s="34"/>
      <c r="D46" s="159" t="s">
        <v>865</v>
      </c>
      <c r="E46" s="46" t="s">
        <v>276</v>
      </c>
      <c r="F46" s="66" t="s">
        <v>354</v>
      </c>
      <c r="G46" s="73" t="s">
        <v>311</v>
      </c>
      <c r="H46" s="46" t="s">
        <v>23</v>
      </c>
      <c r="I46" s="72">
        <v>1</v>
      </c>
      <c r="J46" s="66">
        <v>50</v>
      </c>
      <c r="K46" s="47">
        <f>Tableau1[[#This Row],[Quantité annuelle indicative (non contractuelle), exprimée en unité de conditionnement ]]*Tableau1[[#This Row],[Conditionnement préféré par l''université, exprimé en unité de mesure]]</f>
        <v>50</v>
      </c>
      <c r="L46" s="31"/>
      <c r="M46" s="30"/>
      <c r="N46" s="32"/>
      <c r="O46" s="32"/>
      <c r="P46" s="33" t="e">
        <f>(Tableau1[[#This Row],[Prix TTC 
du conditionnement]]-#REF!)/Tableau1[[#This Row],[Conditionnement proposé par le candidat, exprimé en unité de mesure]]</f>
        <v>#REF!</v>
      </c>
      <c r="Q46" s="32" t="e">
        <f>Tableau1[[#This Row],[Prix TTC 
de l''unité de mesure]]*Tableau1[[#This Row],[Quantité annuelle indicative (non contractuelle), exprimée en unité de mesure]]</f>
        <v>#REF!</v>
      </c>
      <c r="R46" s="34"/>
    </row>
    <row r="47" spans="1:18" s="29" customFormat="1" ht="24" customHeight="1" x14ac:dyDescent="0.25">
      <c r="A47" s="34"/>
      <c r="B47" s="34"/>
      <c r="C47" s="34"/>
      <c r="D47" s="159" t="s">
        <v>876</v>
      </c>
      <c r="E47" s="46" t="s">
        <v>277</v>
      </c>
      <c r="F47" s="67" t="s">
        <v>392</v>
      </c>
      <c r="G47" s="74" t="s">
        <v>299</v>
      </c>
      <c r="H47" s="46" t="s">
        <v>23</v>
      </c>
      <c r="I47" s="72">
        <v>1</v>
      </c>
      <c r="J47" s="67">
        <v>25</v>
      </c>
      <c r="K47" s="47">
        <f>Tableau1[[#This Row],[Quantité annuelle indicative (non contractuelle), exprimée en unité de conditionnement ]]*Tableau1[[#This Row],[Conditionnement préféré par l''université, exprimé en unité de mesure]]</f>
        <v>25</v>
      </c>
      <c r="L47" s="31"/>
      <c r="M47" s="30"/>
      <c r="N47" s="32"/>
      <c r="O47" s="32"/>
      <c r="P47" s="33" t="e">
        <f>(Tableau1[[#This Row],[Prix TTC 
du conditionnement]]-#REF!)/Tableau1[[#This Row],[Conditionnement proposé par le candidat, exprimé en unité de mesure]]</f>
        <v>#REF!</v>
      </c>
      <c r="Q47" s="32" t="e">
        <f>Tableau1[[#This Row],[Prix TTC 
de l''unité de mesure]]*Tableau1[[#This Row],[Quantité annuelle indicative (non contractuelle), exprimée en unité de mesure]]</f>
        <v>#REF!</v>
      </c>
      <c r="R47" s="34"/>
    </row>
    <row r="48" spans="1:18" s="29" customFormat="1" ht="24" customHeight="1" x14ac:dyDescent="0.25">
      <c r="A48" s="34"/>
      <c r="B48" s="34"/>
      <c r="C48" s="34"/>
      <c r="D48" s="159" t="s">
        <v>869</v>
      </c>
      <c r="E48" s="46" t="s">
        <v>278</v>
      </c>
      <c r="F48" s="67" t="s">
        <v>393</v>
      </c>
      <c r="G48" s="74" t="s">
        <v>309</v>
      </c>
      <c r="H48" s="46" t="s">
        <v>23</v>
      </c>
      <c r="I48" s="72">
        <v>1</v>
      </c>
      <c r="J48" s="67">
        <v>25</v>
      </c>
      <c r="K48" s="47">
        <f>Tableau1[[#This Row],[Quantité annuelle indicative (non contractuelle), exprimée en unité de conditionnement ]]*Tableau1[[#This Row],[Conditionnement préféré par l''université, exprimé en unité de mesure]]</f>
        <v>25</v>
      </c>
      <c r="L48" s="31"/>
      <c r="M48" s="30"/>
      <c r="N48" s="32"/>
      <c r="O48" s="32"/>
      <c r="P48" s="33" t="e">
        <f>(Tableau1[[#This Row],[Prix TTC 
du conditionnement]]-#REF!)/Tableau1[[#This Row],[Conditionnement proposé par le candidat, exprimé en unité de mesure]]</f>
        <v>#REF!</v>
      </c>
      <c r="Q48" s="32" t="e">
        <f>Tableau1[[#This Row],[Prix TTC 
de l''unité de mesure]]*Tableau1[[#This Row],[Quantité annuelle indicative (non contractuelle), exprimée en unité de mesure]]</f>
        <v>#REF!</v>
      </c>
      <c r="R48" s="34"/>
    </row>
    <row r="49" spans="1:18" s="29" customFormat="1" ht="24" customHeight="1" x14ac:dyDescent="0.25">
      <c r="A49" s="34"/>
      <c r="B49" s="34"/>
      <c r="C49" s="34"/>
      <c r="D49" s="159" t="s">
        <v>869</v>
      </c>
      <c r="E49" s="46" t="s">
        <v>279</v>
      </c>
      <c r="F49" s="68" t="s">
        <v>389</v>
      </c>
      <c r="G49" s="75" t="s">
        <v>295</v>
      </c>
      <c r="H49" s="46" t="s">
        <v>23</v>
      </c>
      <c r="I49" s="72">
        <v>1</v>
      </c>
      <c r="J49" s="68">
        <v>25</v>
      </c>
      <c r="K49" s="47">
        <f>Tableau1[[#This Row],[Quantité annuelle indicative (non contractuelle), exprimée en unité de conditionnement ]]*Tableau1[[#This Row],[Conditionnement préféré par l''université, exprimé en unité de mesure]]</f>
        <v>25</v>
      </c>
      <c r="L49" s="31"/>
      <c r="M49" s="30"/>
      <c r="N49" s="32"/>
      <c r="O49" s="32"/>
      <c r="P49" s="33" t="e">
        <f>(Tableau1[[#This Row],[Prix TTC 
du conditionnement]]-#REF!)/Tableau1[[#This Row],[Conditionnement proposé par le candidat, exprimé en unité de mesure]]</f>
        <v>#REF!</v>
      </c>
      <c r="Q49" s="32" t="e">
        <f>Tableau1[[#This Row],[Prix TTC 
de l''unité de mesure]]*Tableau1[[#This Row],[Quantité annuelle indicative (non contractuelle), exprimée en unité de mesure]]</f>
        <v>#REF!</v>
      </c>
      <c r="R49" s="34"/>
    </row>
    <row r="50" spans="1:18" s="29" customFormat="1" ht="24" customHeight="1" x14ac:dyDescent="0.25">
      <c r="A50" s="34"/>
      <c r="B50" s="34"/>
      <c r="C50" s="34"/>
      <c r="D50" s="159" t="s">
        <v>869</v>
      </c>
      <c r="E50" s="46" t="s">
        <v>280</v>
      </c>
      <c r="F50" s="69" t="s">
        <v>355</v>
      </c>
      <c r="G50" s="76" t="s">
        <v>312</v>
      </c>
      <c r="H50" s="46" t="s">
        <v>23</v>
      </c>
      <c r="I50" s="72">
        <v>1</v>
      </c>
      <c r="J50" s="69">
        <v>25</v>
      </c>
      <c r="K50" s="47">
        <f>Tableau1[[#This Row],[Quantité annuelle indicative (non contractuelle), exprimée en unité de conditionnement ]]*Tableau1[[#This Row],[Conditionnement préféré par l''université, exprimé en unité de mesure]]</f>
        <v>25</v>
      </c>
      <c r="L50" s="31"/>
      <c r="M50" s="30"/>
      <c r="N50" s="32"/>
      <c r="O50" s="32"/>
      <c r="P50" s="33" t="e">
        <f>(Tableau1[[#This Row],[Prix TTC 
du conditionnement]]-#REF!)/Tableau1[[#This Row],[Conditionnement proposé par le candidat, exprimé en unité de mesure]]</f>
        <v>#REF!</v>
      </c>
      <c r="Q50" s="32" t="e">
        <f>Tableau1[[#This Row],[Prix TTC 
de l''unité de mesure]]*Tableau1[[#This Row],[Quantité annuelle indicative (non contractuelle), exprimée en unité de mesure]]</f>
        <v>#REF!</v>
      </c>
      <c r="R50" s="34"/>
    </row>
    <row r="51" spans="1:18" s="29" customFormat="1" ht="24" customHeight="1" x14ac:dyDescent="0.25">
      <c r="A51" s="34"/>
      <c r="B51" s="34"/>
      <c r="C51" s="34"/>
      <c r="D51" s="161" t="s">
        <v>884</v>
      </c>
      <c r="E51" s="46" t="s">
        <v>281</v>
      </c>
      <c r="F51" s="66" t="s">
        <v>356</v>
      </c>
      <c r="G51" s="73" t="s">
        <v>313</v>
      </c>
      <c r="H51" s="46" t="s">
        <v>23</v>
      </c>
      <c r="I51" s="72">
        <v>1</v>
      </c>
      <c r="J51" s="66">
        <v>25</v>
      </c>
      <c r="K51" s="47">
        <f>Tableau1[[#This Row],[Quantité annuelle indicative (non contractuelle), exprimée en unité de conditionnement ]]*Tableau1[[#This Row],[Conditionnement préféré par l''université, exprimé en unité de mesure]]</f>
        <v>25</v>
      </c>
      <c r="L51" s="31"/>
      <c r="M51" s="30"/>
      <c r="N51" s="32"/>
      <c r="O51" s="32"/>
      <c r="P51" s="33" t="e">
        <f>(Tableau1[[#This Row],[Prix TTC 
du conditionnement]]-#REF!)/Tableau1[[#This Row],[Conditionnement proposé par le candidat, exprimé en unité de mesure]]</f>
        <v>#REF!</v>
      </c>
      <c r="Q51" s="32" t="e">
        <f>Tableau1[[#This Row],[Prix TTC 
de l''unité de mesure]]*Tableau1[[#This Row],[Quantité annuelle indicative (non contractuelle), exprimée en unité de mesure]]</f>
        <v>#REF!</v>
      </c>
      <c r="R51" s="34"/>
    </row>
    <row r="52" spans="1:18" s="29" customFormat="1" ht="24" customHeight="1" x14ac:dyDescent="0.25">
      <c r="A52" s="34"/>
      <c r="B52" s="34"/>
      <c r="C52" s="34"/>
      <c r="D52" s="161" t="s">
        <v>885</v>
      </c>
      <c r="E52" s="46" t="s">
        <v>282</v>
      </c>
      <c r="F52" s="66" t="s">
        <v>357</v>
      </c>
      <c r="G52" s="73" t="s">
        <v>314</v>
      </c>
      <c r="H52" s="46" t="s">
        <v>23</v>
      </c>
      <c r="I52" s="72">
        <v>1</v>
      </c>
      <c r="J52" s="66">
        <v>25</v>
      </c>
      <c r="K52" s="47">
        <f>Tableau1[[#This Row],[Quantité annuelle indicative (non contractuelle), exprimée en unité de conditionnement ]]*Tableau1[[#This Row],[Conditionnement préféré par l''université, exprimé en unité de mesure]]</f>
        <v>25</v>
      </c>
      <c r="L52" s="31"/>
      <c r="M52" s="30"/>
      <c r="N52" s="32"/>
      <c r="O52" s="32"/>
      <c r="P52" s="33" t="e">
        <f>(Tableau1[[#This Row],[Prix TTC 
du conditionnement]]-#REF!)/Tableau1[[#This Row],[Conditionnement proposé par le candidat, exprimé en unité de mesure]]</f>
        <v>#REF!</v>
      </c>
      <c r="Q52" s="32" t="e">
        <f>Tableau1[[#This Row],[Prix TTC 
de l''unité de mesure]]*Tableau1[[#This Row],[Quantité annuelle indicative (non contractuelle), exprimée en unité de mesure]]</f>
        <v>#REF!</v>
      </c>
      <c r="R52" s="34"/>
    </row>
    <row r="53" spans="1:18" s="29" customFormat="1" ht="24" customHeight="1" x14ac:dyDescent="0.25">
      <c r="A53" s="34"/>
      <c r="B53" s="34"/>
      <c r="C53" s="34"/>
      <c r="D53" s="161" t="s">
        <v>886</v>
      </c>
      <c r="E53" s="46" t="s">
        <v>283</v>
      </c>
      <c r="F53" s="67" t="s">
        <v>395</v>
      </c>
      <c r="G53" s="74" t="s">
        <v>295</v>
      </c>
      <c r="H53" s="46" t="s">
        <v>23</v>
      </c>
      <c r="I53" s="72">
        <v>1</v>
      </c>
      <c r="J53" s="67">
        <v>25</v>
      </c>
      <c r="K53" s="47">
        <f>Tableau1[[#This Row],[Quantité annuelle indicative (non contractuelle), exprimée en unité de conditionnement ]]*Tableau1[[#This Row],[Conditionnement préféré par l''université, exprimé en unité de mesure]]</f>
        <v>25</v>
      </c>
      <c r="L53" s="31"/>
      <c r="M53" s="30"/>
      <c r="N53" s="32"/>
      <c r="O53" s="32"/>
      <c r="P53" s="33" t="e">
        <f>(Tableau1[[#This Row],[Prix TTC 
du conditionnement]]-#REF!)/Tableau1[[#This Row],[Conditionnement proposé par le candidat, exprimé en unité de mesure]]</f>
        <v>#REF!</v>
      </c>
      <c r="Q53" s="32" t="e">
        <f>Tableau1[[#This Row],[Prix TTC 
de l''unité de mesure]]*Tableau1[[#This Row],[Quantité annuelle indicative (non contractuelle), exprimée en unité de mesure]]</f>
        <v>#REF!</v>
      </c>
      <c r="R53" s="34"/>
    </row>
    <row r="54" spans="1:18" s="29" customFormat="1" ht="24" customHeight="1" x14ac:dyDescent="0.25">
      <c r="A54" s="34"/>
      <c r="B54" s="34"/>
      <c r="C54" s="34"/>
      <c r="D54" s="162"/>
      <c r="E54" s="46" t="s">
        <v>284</v>
      </c>
      <c r="F54" s="67" t="s">
        <v>388</v>
      </c>
      <c r="G54" s="74" t="s">
        <v>294</v>
      </c>
      <c r="H54" s="46" t="s">
        <v>23</v>
      </c>
      <c r="I54" s="72">
        <v>1</v>
      </c>
      <c r="J54" s="67">
        <v>25</v>
      </c>
      <c r="K54" s="47">
        <f>Tableau1[[#This Row],[Quantité annuelle indicative (non contractuelle), exprimée en unité de conditionnement ]]*Tableau1[[#This Row],[Conditionnement préféré par l''université, exprimé en unité de mesure]]</f>
        <v>25</v>
      </c>
      <c r="L54" s="31"/>
      <c r="M54" s="30"/>
      <c r="N54" s="32"/>
      <c r="O54" s="32"/>
      <c r="P54" s="33" t="e">
        <f>(Tableau1[[#This Row],[Prix TTC 
du conditionnement]]-#REF!)/Tableau1[[#This Row],[Conditionnement proposé par le candidat, exprimé en unité de mesure]]</f>
        <v>#REF!</v>
      </c>
      <c r="Q54" s="32" t="e">
        <f>Tableau1[[#This Row],[Prix TTC 
de l''unité de mesure]]*Tableau1[[#This Row],[Quantité annuelle indicative (non contractuelle), exprimée en unité de mesure]]</f>
        <v>#REF!</v>
      </c>
      <c r="R54" s="34"/>
    </row>
    <row r="55" spans="1:18" s="29" customFormat="1" ht="24" customHeight="1" x14ac:dyDescent="0.25">
      <c r="A55" s="34"/>
      <c r="B55" s="34"/>
      <c r="C55" s="34"/>
      <c r="D55" s="162"/>
      <c r="E55" s="46" t="s">
        <v>285</v>
      </c>
      <c r="F55" s="67" t="s">
        <v>387</v>
      </c>
      <c r="G55" s="74" t="s">
        <v>293</v>
      </c>
      <c r="H55" s="46" t="s">
        <v>23</v>
      </c>
      <c r="I55" s="72">
        <v>1</v>
      </c>
      <c r="J55" s="67">
        <v>25</v>
      </c>
      <c r="K55" s="47">
        <f>Tableau1[[#This Row],[Quantité annuelle indicative (non contractuelle), exprimée en unité de conditionnement ]]*Tableau1[[#This Row],[Conditionnement préféré par l''université, exprimé en unité de mesure]]</f>
        <v>25</v>
      </c>
      <c r="L55" s="31"/>
      <c r="M55" s="30"/>
      <c r="N55" s="32"/>
      <c r="O55" s="32"/>
      <c r="P55" s="33" t="e">
        <f>(Tableau1[[#This Row],[Prix TTC 
du conditionnement]]-#REF!)/Tableau1[[#This Row],[Conditionnement proposé par le candidat, exprimé en unité de mesure]]</f>
        <v>#REF!</v>
      </c>
      <c r="Q55" s="32" t="e">
        <f>Tableau1[[#This Row],[Prix TTC 
de l''unité de mesure]]*Tableau1[[#This Row],[Quantité annuelle indicative (non contractuelle), exprimée en unité de mesure]]</f>
        <v>#REF!</v>
      </c>
      <c r="R55" s="34"/>
    </row>
    <row r="56" spans="1:18" s="29" customFormat="1" ht="24" customHeight="1" x14ac:dyDescent="0.25">
      <c r="A56" s="34"/>
      <c r="B56" s="34"/>
      <c r="C56" s="34"/>
      <c r="D56" s="162"/>
      <c r="E56" s="46" t="s">
        <v>286</v>
      </c>
      <c r="F56" s="68" t="s">
        <v>390</v>
      </c>
      <c r="G56" s="75" t="s">
        <v>296</v>
      </c>
      <c r="H56" s="46" t="s">
        <v>23</v>
      </c>
      <c r="I56" s="72">
        <v>1</v>
      </c>
      <c r="J56" s="68">
        <v>25</v>
      </c>
      <c r="K56" s="47">
        <f>Tableau1[[#This Row],[Quantité annuelle indicative (non contractuelle), exprimée en unité de conditionnement ]]*Tableau1[[#This Row],[Conditionnement préféré par l''université, exprimé en unité de mesure]]</f>
        <v>25</v>
      </c>
      <c r="L56" s="31"/>
      <c r="M56" s="30"/>
      <c r="N56" s="32"/>
      <c r="O56" s="32"/>
      <c r="P56" s="33" t="e">
        <f>(Tableau1[[#This Row],[Prix TTC 
du conditionnement]]-#REF!)/Tableau1[[#This Row],[Conditionnement proposé par le candidat, exprimé en unité de mesure]]</f>
        <v>#REF!</v>
      </c>
      <c r="Q56" s="32" t="e">
        <f>Tableau1[[#This Row],[Prix TTC 
de l''unité de mesure]]*Tableau1[[#This Row],[Quantité annuelle indicative (non contractuelle), exprimée en unité de mesure]]</f>
        <v>#REF!</v>
      </c>
      <c r="R56" s="34"/>
    </row>
    <row r="57" spans="1:18" s="29" customFormat="1" ht="24" customHeight="1" x14ac:dyDescent="0.25">
      <c r="A57" s="34"/>
      <c r="B57" s="34"/>
      <c r="C57" s="34"/>
      <c r="D57" s="163"/>
      <c r="E57" s="46" t="s">
        <v>287</v>
      </c>
      <c r="F57" s="66" t="s">
        <v>358</v>
      </c>
      <c r="G57" s="76" t="s">
        <v>315</v>
      </c>
      <c r="H57" s="46" t="s">
        <v>23</v>
      </c>
      <c r="I57" s="72">
        <v>1</v>
      </c>
      <c r="J57" s="66">
        <v>250</v>
      </c>
      <c r="K57" s="47">
        <f>Tableau1[[#This Row],[Quantité annuelle indicative (non contractuelle), exprimée en unité de conditionnement ]]*Tableau1[[#This Row],[Conditionnement préféré par l''université, exprimé en unité de mesure]]</f>
        <v>250</v>
      </c>
      <c r="L57" s="31"/>
      <c r="M57" s="30"/>
      <c r="N57" s="32"/>
      <c r="O57" s="32"/>
      <c r="P57" s="33" t="e">
        <f>(Tableau1[[#This Row],[Prix TTC 
du conditionnement]]-#REF!)/Tableau1[[#This Row],[Conditionnement proposé par le candidat, exprimé en unité de mesure]]</f>
        <v>#REF!</v>
      </c>
      <c r="Q57" s="32" t="e">
        <f>Tableau1[[#This Row],[Prix TTC 
de l''unité de mesure]]*Tableau1[[#This Row],[Quantité annuelle indicative (non contractuelle), exprimée en unité de mesure]]</f>
        <v>#REF!</v>
      </c>
      <c r="R57" s="34"/>
    </row>
    <row r="58" spans="1:18" s="29" customFormat="1" ht="24" customHeight="1" x14ac:dyDescent="0.25">
      <c r="A58" s="34"/>
      <c r="B58" s="34"/>
      <c r="C58" s="34"/>
      <c r="D58" s="160" t="s">
        <v>877</v>
      </c>
      <c r="E58" s="46" t="s">
        <v>288</v>
      </c>
      <c r="F58" s="67" t="s">
        <v>359</v>
      </c>
      <c r="G58" s="74" t="s">
        <v>293</v>
      </c>
      <c r="H58" s="46" t="s">
        <v>23</v>
      </c>
      <c r="I58" s="72">
        <v>1</v>
      </c>
      <c r="J58" s="67">
        <v>50</v>
      </c>
      <c r="K58" s="47">
        <f>Tableau1[[#This Row],[Quantité annuelle indicative (non contractuelle), exprimée en unité de conditionnement ]]*Tableau1[[#This Row],[Conditionnement préféré par l''université, exprimé en unité de mesure]]</f>
        <v>50</v>
      </c>
      <c r="L58" s="31"/>
      <c r="M58" s="30"/>
      <c r="N58" s="32"/>
      <c r="O58" s="32"/>
      <c r="P58" s="33" t="e">
        <f>(Tableau1[[#This Row],[Prix TTC 
du conditionnement]]-#REF!)/Tableau1[[#This Row],[Conditionnement proposé par le candidat, exprimé en unité de mesure]]</f>
        <v>#REF!</v>
      </c>
      <c r="Q58" s="32" t="e">
        <f>Tableau1[[#This Row],[Prix TTC 
de l''unité de mesure]]*Tableau1[[#This Row],[Quantité annuelle indicative (non contractuelle), exprimée en unité de mesure]]</f>
        <v>#REF!</v>
      </c>
      <c r="R58" s="34"/>
    </row>
    <row r="59" spans="1:18" ht="24" customHeight="1" x14ac:dyDescent="0.25">
      <c r="A59" s="22"/>
      <c r="B59" s="22"/>
      <c r="C59" s="22"/>
      <c r="D59" s="162"/>
      <c r="E59" s="46" t="s">
        <v>289</v>
      </c>
      <c r="F59" s="68" t="s">
        <v>360</v>
      </c>
      <c r="G59" s="75" t="s">
        <v>295</v>
      </c>
      <c r="H59" s="46" t="s">
        <v>23</v>
      </c>
      <c r="I59" s="72">
        <v>1</v>
      </c>
      <c r="J59" s="68">
        <v>50</v>
      </c>
      <c r="K59" s="47">
        <f>Tableau1[[#This Row],[Quantité annuelle indicative (non contractuelle), exprimée en unité de conditionnement ]]*Tableau1[[#This Row],[Conditionnement préféré par l''université, exprimé en unité de mesure]]</f>
        <v>50</v>
      </c>
      <c r="L59" s="31"/>
      <c r="M59" s="30"/>
      <c r="N59" s="32"/>
      <c r="O59" s="32"/>
      <c r="P59" s="33" t="e">
        <f>(Tableau1[[#This Row],[Prix TTC 
du conditionnement]]-#REF!)/Tableau1[[#This Row],[Conditionnement proposé par le candidat, exprimé en unité de mesure]]</f>
        <v>#REF!</v>
      </c>
      <c r="Q59" s="32" t="e">
        <f>Tableau1[[#This Row],[Prix TTC 
de l''unité de mesure]]*Tableau1[[#This Row],[Quantité annuelle indicative (non contractuelle), exprimée en unité de mesure]]</f>
        <v>#REF!</v>
      </c>
      <c r="R59" s="22"/>
    </row>
    <row r="60" spans="1:18" ht="24" customHeight="1" x14ac:dyDescent="0.25">
      <c r="A60" s="22"/>
      <c r="B60" s="22"/>
      <c r="C60" s="22"/>
      <c r="D60" s="163"/>
      <c r="E60" s="46" t="s">
        <v>290</v>
      </c>
      <c r="F60" s="69" t="s">
        <v>361</v>
      </c>
      <c r="G60" s="76" t="s">
        <v>316</v>
      </c>
      <c r="H60" s="46" t="s">
        <v>23</v>
      </c>
      <c r="I60" s="72">
        <v>1</v>
      </c>
      <c r="J60" s="69">
        <v>250</v>
      </c>
      <c r="K60" s="47">
        <f>Tableau1[[#This Row],[Quantité annuelle indicative (non contractuelle), exprimée en unité de conditionnement ]]*Tableau1[[#This Row],[Conditionnement préféré par l''université, exprimé en unité de mesure]]</f>
        <v>250</v>
      </c>
      <c r="L60" s="31"/>
      <c r="M60" s="30"/>
      <c r="N60" s="32"/>
      <c r="O60" s="32"/>
      <c r="P60" s="33" t="e">
        <f>(Tableau1[[#This Row],[Prix TTC 
du conditionnement]]-#REF!)/Tableau1[[#This Row],[Conditionnement proposé par le candidat, exprimé en unité de mesure]]</f>
        <v>#REF!</v>
      </c>
      <c r="Q60" s="32" t="e">
        <f>Tableau1[[#This Row],[Prix TTC 
de l''unité de mesure]]*Tableau1[[#This Row],[Quantité annuelle indicative (non contractuelle), exprimée en unité de mesure]]</f>
        <v>#REF!</v>
      </c>
      <c r="R60" s="22"/>
    </row>
    <row r="61" spans="1:18" ht="39.950000000000003" customHeight="1" x14ac:dyDescent="0.25">
      <c r="A61" s="22"/>
      <c r="B61" s="22"/>
      <c r="C61" s="26"/>
      <c r="D61" s="209" t="s">
        <v>887</v>
      </c>
      <c r="E61" s="46" t="s">
        <v>291</v>
      </c>
      <c r="F61" s="66" t="s">
        <v>362</v>
      </c>
      <c r="G61" s="73" t="s">
        <v>317</v>
      </c>
      <c r="H61" s="46" t="s">
        <v>23</v>
      </c>
      <c r="I61" s="72">
        <v>1</v>
      </c>
      <c r="J61" s="66">
        <v>25</v>
      </c>
      <c r="K61" s="47">
        <f>Tableau1[[#This Row],[Quantité annuelle indicative (non contractuelle), exprimée en unité de conditionnement ]]*Tableau1[[#This Row],[Conditionnement préféré par l''université, exprimé en unité de mesure]]</f>
        <v>25</v>
      </c>
      <c r="L61" s="31"/>
      <c r="M61" s="30"/>
      <c r="N61" s="32"/>
      <c r="O61" s="32"/>
      <c r="P61" s="33" t="e">
        <f>(Tableau1[[#This Row],[Prix TTC 
du conditionnement]]-#REF!)/Tableau1[[#This Row],[Conditionnement proposé par le candidat, exprimé en unité de mesure]]</f>
        <v>#REF!</v>
      </c>
      <c r="Q61" s="32" t="e">
        <f>Tableau1[[#This Row],[Prix TTC 
de l''unité de mesure]]*Tableau1[[#This Row],[Quantité annuelle indicative (non contractuelle), exprimée en unité de mesure]]</f>
        <v>#REF!</v>
      </c>
      <c r="R61" s="23"/>
    </row>
    <row r="62" spans="1:18" ht="24" customHeight="1" x14ac:dyDescent="0.25">
      <c r="A62" s="22"/>
      <c r="B62" s="22"/>
      <c r="C62" s="22"/>
      <c r="D62" s="210"/>
      <c r="E62" s="46" t="s">
        <v>57</v>
      </c>
      <c r="F62" s="67" t="s">
        <v>387</v>
      </c>
      <c r="G62" s="74" t="s">
        <v>293</v>
      </c>
      <c r="H62" s="46" t="s">
        <v>23</v>
      </c>
      <c r="I62" s="72">
        <v>1</v>
      </c>
      <c r="J62" s="67">
        <v>100</v>
      </c>
      <c r="K62" s="47">
        <f>Tableau1[[#This Row],[Quantité annuelle indicative (non contractuelle), exprimée en unité de conditionnement ]]*Tableau1[[#This Row],[Conditionnement préféré par l''université, exprimé en unité de mesure]]</f>
        <v>100</v>
      </c>
      <c r="L62" s="31"/>
      <c r="M62" s="30"/>
      <c r="N62" s="32"/>
      <c r="O62" s="32"/>
      <c r="P62" s="33" t="e">
        <f>(Tableau1[[#This Row],[Prix TTC 
du conditionnement]]-#REF!)/Tableau1[[#This Row],[Conditionnement proposé par le candidat, exprimé en unité de mesure]]</f>
        <v>#REF!</v>
      </c>
      <c r="Q62" s="32" t="e">
        <f>Tableau1[[#This Row],[Prix TTC 
de l''unité de mesure]]*Tableau1[[#This Row],[Quantité annuelle indicative (non contractuelle), exprimée en unité de mesure]]</f>
        <v>#REF!</v>
      </c>
      <c r="R62" s="22"/>
    </row>
    <row r="63" spans="1:18" s="1" customFormat="1" ht="70.5" customHeight="1" x14ac:dyDescent="0.25">
      <c r="A63" s="22"/>
      <c r="B63" s="22"/>
      <c r="C63" s="22"/>
      <c r="D63" s="210"/>
      <c r="E63" s="46" t="s">
        <v>58</v>
      </c>
      <c r="F63" s="67" t="s">
        <v>388</v>
      </c>
      <c r="G63" s="74" t="s">
        <v>294</v>
      </c>
      <c r="H63" s="46" t="s">
        <v>23</v>
      </c>
      <c r="I63" s="72">
        <v>1</v>
      </c>
      <c r="J63" s="67">
        <v>100</v>
      </c>
      <c r="K63" s="47">
        <f>Tableau1[[#This Row],[Quantité annuelle indicative (non contractuelle), exprimée en unité de conditionnement ]]*Tableau1[[#This Row],[Conditionnement préféré par l''université, exprimé en unité de mesure]]</f>
        <v>100</v>
      </c>
      <c r="L63" s="31"/>
      <c r="M63" s="30"/>
      <c r="N63" s="32"/>
      <c r="O63" s="32"/>
      <c r="P63" s="33" t="e">
        <f>(Tableau1[[#This Row],[Prix TTC 
du conditionnement]]-#REF!)/Tableau1[[#This Row],[Conditionnement proposé par le candidat, exprimé en unité de mesure]]</f>
        <v>#REF!</v>
      </c>
      <c r="Q63" s="32" t="e">
        <f>Tableau1[[#This Row],[Prix TTC 
de l''unité de mesure]]*Tableau1[[#This Row],[Quantité annuelle indicative (non contractuelle), exprimée en unité de mesure]]</f>
        <v>#REF!</v>
      </c>
      <c r="R63" s="22"/>
    </row>
    <row r="64" spans="1:18" s="29" customFormat="1" ht="24" customHeight="1" x14ac:dyDescent="0.25">
      <c r="A64" s="34"/>
      <c r="B64" s="34"/>
      <c r="C64" s="34"/>
      <c r="D64" s="210"/>
      <c r="E64" s="46" t="s">
        <v>59</v>
      </c>
      <c r="F64" s="67" t="s">
        <v>360</v>
      </c>
      <c r="G64" s="74" t="s">
        <v>295</v>
      </c>
      <c r="H64" s="46" t="s">
        <v>23</v>
      </c>
      <c r="I64" s="72">
        <v>1</v>
      </c>
      <c r="J64" s="67">
        <v>50</v>
      </c>
      <c r="K64" s="47">
        <f>Tableau1[[#This Row],[Quantité annuelle indicative (non contractuelle), exprimée en unité de conditionnement ]]*Tableau1[[#This Row],[Conditionnement préféré par l''université, exprimé en unité de mesure]]</f>
        <v>50</v>
      </c>
      <c r="L64" s="31"/>
      <c r="M64" s="30"/>
      <c r="N64" s="32"/>
      <c r="O64" s="32"/>
      <c r="P64" s="33" t="e">
        <f>(Tableau1[[#This Row],[Prix TTC 
du conditionnement]]-#REF!)/Tableau1[[#This Row],[Conditionnement proposé par le candidat, exprimé en unité de mesure]]</f>
        <v>#REF!</v>
      </c>
      <c r="Q64" s="32" t="e">
        <f>Tableau1[[#This Row],[Prix TTC 
de l''unité de mesure]]*Tableau1[[#This Row],[Quantité annuelle indicative (non contractuelle), exprimée en unité de mesure]]</f>
        <v>#REF!</v>
      </c>
      <c r="R64" s="34"/>
    </row>
    <row r="65" spans="1:18" s="29" customFormat="1" ht="24" customHeight="1" x14ac:dyDescent="0.25">
      <c r="A65" s="34"/>
      <c r="B65" s="34"/>
      <c r="C65" s="34"/>
      <c r="D65" s="210"/>
      <c r="E65" s="46" t="s">
        <v>60</v>
      </c>
      <c r="F65" s="67" t="s">
        <v>390</v>
      </c>
      <c r="G65" s="74" t="s">
        <v>296</v>
      </c>
      <c r="H65" s="46" t="s">
        <v>23</v>
      </c>
      <c r="I65" s="72">
        <v>1</v>
      </c>
      <c r="J65" s="67">
        <v>50</v>
      </c>
      <c r="K65" s="47">
        <f>Tableau1[[#This Row],[Quantité annuelle indicative (non contractuelle), exprimée en unité de conditionnement ]]*Tableau1[[#This Row],[Conditionnement préféré par l''université, exprimé en unité de mesure]]</f>
        <v>50</v>
      </c>
      <c r="L65" s="31"/>
      <c r="M65" s="30"/>
      <c r="N65" s="32"/>
      <c r="O65" s="32"/>
      <c r="P65" s="33" t="e">
        <f>(Tableau1[[#This Row],[Prix TTC 
du conditionnement]]-#REF!)/Tableau1[[#This Row],[Conditionnement proposé par le candidat, exprimé en unité de mesure]]</f>
        <v>#REF!</v>
      </c>
      <c r="Q65" s="32" t="e">
        <f>Tableau1[[#This Row],[Prix TTC 
de l''unité de mesure]]*Tableau1[[#This Row],[Quantité annuelle indicative (non contractuelle), exprimée en unité de mesure]]</f>
        <v>#REF!</v>
      </c>
      <c r="R65" s="34"/>
    </row>
    <row r="66" spans="1:18" s="29" customFormat="1" ht="24" customHeight="1" x14ac:dyDescent="0.25">
      <c r="A66" s="34"/>
      <c r="B66" s="34"/>
      <c r="C66" s="34"/>
      <c r="D66" s="210"/>
      <c r="E66" s="46" t="s">
        <v>61</v>
      </c>
      <c r="F66" s="66" t="s">
        <v>363</v>
      </c>
      <c r="G66" s="73" t="s">
        <v>318</v>
      </c>
      <c r="H66" s="46" t="s">
        <v>23</v>
      </c>
      <c r="I66" s="72">
        <v>1</v>
      </c>
      <c r="J66" s="66">
        <v>50</v>
      </c>
      <c r="K66" s="47">
        <f>Tableau1[[#This Row],[Quantité annuelle indicative (non contractuelle), exprimée en unité de conditionnement ]]*Tableau1[[#This Row],[Conditionnement préféré par l''université, exprimé en unité de mesure]]</f>
        <v>50</v>
      </c>
      <c r="L66" s="31"/>
      <c r="M66" s="30"/>
      <c r="N66" s="32"/>
      <c r="O66" s="32"/>
      <c r="P66" s="33" t="e">
        <f>(Tableau1[[#This Row],[Prix TTC 
du conditionnement]]-#REF!)/Tableau1[[#This Row],[Conditionnement proposé par le candidat, exprimé en unité de mesure]]</f>
        <v>#REF!</v>
      </c>
      <c r="Q66" s="32" t="e">
        <f>Tableau1[[#This Row],[Prix TTC 
de l''unité de mesure]]*Tableau1[[#This Row],[Quantité annuelle indicative (non contractuelle), exprimée en unité de mesure]]</f>
        <v>#REF!</v>
      </c>
      <c r="R66" s="34"/>
    </row>
    <row r="67" spans="1:18" s="29" customFormat="1" ht="24" customHeight="1" x14ac:dyDescent="0.25">
      <c r="A67" s="34"/>
      <c r="B67" s="34"/>
      <c r="C67" s="34"/>
      <c r="D67" s="209" t="s">
        <v>869</v>
      </c>
      <c r="E67" s="46" t="s">
        <v>62</v>
      </c>
      <c r="F67" s="66" t="s">
        <v>364</v>
      </c>
      <c r="G67" s="73" t="s">
        <v>319</v>
      </c>
      <c r="H67" s="46" t="s">
        <v>23</v>
      </c>
      <c r="I67" s="72">
        <v>1</v>
      </c>
      <c r="J67" s="66">
        <v>50</v>
      </c>
      <c r="K67" s="47">
        <f>Tableau1[[#This Row],[Quantité annuelle indicative (non contractuelle), exprimée en unité de conditionnement ]]*Tableau1[[#This Row],[Conditionnement préféré par l''université, exprimé en unité de mesure]]</f>
        <v>50</v>
      </c>
      <c r="L67" s="31"/>
      <c r="M67" s="30"/>
      <c r="N67" s="32"/>
      <c r="O67" s="32"/>
      <c r="P67" s="33" t="e">
        <f>(Tableau1[[#This Row],[Prix TTC 
du conditionnement]]-#REF!)/Tableau1[[#This Row],[Conditionnement proposé par le candidat, exprimé en unité de mesure]]</f>
        <v>#REF!</v>
      </c>
      <c r="Q67" s="32" t="e">
        <f>Tableau1[[#This Row],[Prix TTC 
de l''unité de mesure]]*Tableau1[[#This Row],[Quantité annuelle indicative (non contractuelle), exprimée en unité de mesure]]</f>
        <v>#REF!</v>
      </c>
      <c r="R67" s="34"/>
    </row>
    <row r="68" spans="1:18" s="29" customFormat="1" ht="24" customHeight="1" x14ac:dyDescent="0.25">
      <c r="A68" s="34"/>
      <c r="B68" s="34"/>
      <c r="C68" s="34"/>
      <c r="D68" s="210"/>
      <c r="E68" s="46" t="s">
        <v>63</v>
      </c>
      <c r="F68" s="67" t="s">
        <v>396</v>
      </c>
      <c r="G68" s="74" t="s">
        <v>320</v>
      </c>
      <c r="H68" s="46" t="s">
        <v>23</v>
      </c>
      <c r="I68" s="72">
        <v>1</v>
      </c>
      <c r="J68" s="67">
        <v>20</v>
      </c>
      <c r="K68" s="47">
        <f>Tableau1[[#This Row],[Quantité annuelle indicative (non contractuelle), exprimée en unité de conditionnement ]]*Tableau1[[#This Row],[Conditionnement préféré par l''université, exprimé en unité de mesure]]</f>
        <v>20</v>
      </c>
      <c r="L68" s="31"/>
      <c r="M68" s="30"/>
      <c r="N68" s="32"/>
      <c r="O68" s="32"/>
      <c r="P68" s="33" t="e">
        <f>(Tableau1[[#This Row],[Prix TTC 
du conditionnement]]-#REF!)/Tableau1[[#This Row],[Conditionnement proposé par le candidat, exprimé en unité de mesure]]</f>
        <v>#REF!</v>
      </c>
      <c r="Q68" s="32" t="e">
        <f>Tableau1[[#This Row],[Prix TTC 
de l''unité de mesure]]*Tableau1[[#This Row],[Quantité annuelle indicative (non contractuelle), exprimée en unité de mesure]]</f>
        <v>#REF!</v>
      </c>
      <c r="R68" s="34"/>
    </row>
    <row r="69" spans="1:18" s="29" customFormat="1" ht="24" customHeight="1" x14ac:dyDescent="0.25">
      <c r="A69" s="34"/>
      <c r="B69" s="34"/>
      <c r="C69" s="34"/>
      <c r="D69" s="210"/>
      <c r="E69" s="46" t="s">
        <v>64</v>
      </c>
      <c r="F69" s="67" t="s">
        <v>393</v>
      </c>
      <c r="G69" s="74" t="s">
        <v>321</v>
      </c>
      <c r="H69" s="46" t="s">
        <v>23</v>
      </c>
      <c r="I69" s="72">
        <v>1</v>
      </c>
      <c r="J69" s="67">
        <v>20</v>
      </c>
      <c r="K69" s="47">
        <f>Tableau1[[#This Row],[Quantité annuelle indicative (non contractuelle), exprimée en unité de conditionnement ]]*Tableau1[[#This Row],[Conditionnement préféré par l''université, exprimé en unité de mesure]]</f>
        <v>20</v>
      </c>
      <c r="L69" s="31"/>
      <c r="M69" s="30"/>
      <c r="N69" s="32"/>
      <c r="O69" s="32"/>
      <c r="P69" s="33" t="e">
        <f>(Tableau1[[#This Row],[Prix TTC 
du conditionnement]]-#REF!)/Tableau1[[#This Row],[Conditionnement proposé par le candidat, exprimé en unité de mesure]]</f>
        <v>#REF!</v>
      </c>
      <c r="Q69" s="32" t="e">
        <f>Tableau1[[#This Row],[Prix TTC 
de l''unité de mesure]]*Tableau1[[#This Row],[Quantité annuelle indicative (non contractuelle), exprimée en unité de mesure]]</f>
        <v>#REF!</v>
      </c>
      <c r="R69" s="34"/>
    </row>
    <row r="70" spans="1:18" s="29" customFormat="1" ht="24" customHeight="1" x14ac:dyDescent="0.25">
      <c r="A70" s="34"/>
      <c r="B70" s="34"/>
      <c r="C70" s="34"/>
      <c r="D70" s="210"/>
      <c r="E70" s="46" t="s">
        <v>65</v>
      </c>
      <c r="F70" s="68" t="s">
        <v>360</v>
      </c>
      <c r="G70" s="74" t="s">
        <v>295</v>
      </c>
      <c r="H70" s="46" t="s">
        <v>23</v>
      </c>
      <c r="I70" s="72">
        <v>1</v>
      </c>
      <c r="J70" s="68">
        <v>20</v>
      </c>
      <c r="K70" s="47">
        <f>Tableau1[[#This Row],[Quantité annuelle indicative (non contractuelle), exprimée en unité de conditionnement ]]*Tableau1[[#This Row],[Conditionnement préféré par l''université, exprimé en unité de mesure]]</f>
        <v>20</v>
      </c>
      <c r="L70" s="31"/>
      <c r="M70" s="30"/>
      <c r="N70" s="32"/>
      <c r="O70" s="32"/>
      <c r="P70" s="33" t="e">
        <f>(Tableau1[[#This Row],[Prix TTC 
du conditionnement]]-#REF!)/Tableau1[[#This Row],[Conditionnement proposé par le candidat, exprimé en unité de mesure]]</f>
        <v>#REF!</v>
      </c>
      <c r="Q70" s="32" t="e">
        <f>Tableau1[[#This Row],[Prix TTC 
de l''unité de mesure]]*Tableau1[[#This Row],[Quantité annuelle indicative (non contractuelle), exprimée en unité de mesure]]</f>
        <v>#REF!</v>
      </c>
      <c r="R70" s="34"/>
    </row>
    <row r="71" spans="1:18" s="29" customFormat="1" ht="24" customHeight="1" x14ac:dyDescent="0.25">
      <c r="A71" s="34"/>
      <c r="B71" s="34"/>
      <c r="C71" s="34"/>
      <c r="D71" s="210"/>
      <c r="E71" s="46" t="s">
        <v>66</v>
      </c>
      <c r="F71" s="69" t="s">
        <v>365</v>
      </c>
      <c r="G71" s="76" t="s">
        <v>322</v>
      </c>
      <c r="H71" s="46" t="s">
        <v>23</v>
      </c>
      <c r="I71" s="72">
        <v>1</v>
      </c>
      <c r="J71" s="69">
        <v>50</v>
      </c>
      <c r="K71" s="47">
        <f>Tableau1[[#This Row],[Quantité annuelle indicative (non contractuelle), exprimée en unité de conditionnement ]]*Tableau1[[#This Row],[Conditionnement préféré par l''université, exprimé en unité de mesure]]</f>
        <v>50</v>
      </c>
      <c r="L71" s="31"/>
      <c r="M71" s="30"/>
      <c r="N71" s="32"/>
      <c r="O71" s="32"/>
      <c r="P71" s="33" t="e">
        <f>(Tableau1[[#This Row],[Prix TTC 
du conditionnement]]-#REF!)/Tableau1[[#This Row],[Conditionnement proposé par le candidat, exprimé en unité de mesure]]</f>
        <v>#REF!</v>
      </c>
      <c r="Q71" s="32" t="e">
        <f>Tableau1[[#This Row],[Prix TTC 
de l''unité de mesure]]*Tableau1[[#This Row],[Quantité annuelle indicative (non contractuelle), exprimée en unité de mesure]]</f>
        <v>#REF!</v>
      </c>
      <c r="R71" s="34"/>
    </row>
    <row r="72" spans="1:18" s="29" customFormat="1" ht="24" customHeight="1" x14ac:dyDescent="0.25">
      <c r="A72" s="34"/>
      <c r="B72" s="34"/>
      <c r="C72" s="34"/>
      <c r="D72" s="160" t="s">
        <v>888</v>
      </c>
      <c r="E72" s="46" t="s">
        <v>67</v>
      </c>
      <c r="F72" s="66" t="s">
        <v>366</v>
      </c>
      <c r="G72" s="73" t="s">
        <v>323</v>
      </c>
      <c r="H72" s="46" t="s">
        <v>23</v>
      </c>
      <c r="I72" s="72">
        <v>1</v>
      </c>
      <c r="J72" s="66">
        <v>50</v>
      </c>
      <c r="K72" s="47">
        <f>Tableau1[[#This Row],[Quantité annuelle indicative (non contractuelle), exprimée en unité de conditionnement ]]*Tableau1[[#This Row],[Conditionnement préféré par l''université, exprimé en unité de mesure]]</f>
        <v>50</v>
      </c>
      <c r="L72" s="31"/>
      <c r="M72" s="30"/>
      <c r="N72" s="32"/>
      <c r="O72" s="32"/>
      <c r="P72" s="33" t="e">
        <f>(Tableau1[[#This Row],[Prix TTC 
du conditionnement]]-#REF!)/Tableau1[[#This Row],[Conditionnement proposé par le candidat, exprimé en unité de mesure]]</f>
        <v>#REF!</v>
      </c>
      <c r="Q72" s="32" t="e">
        <f>Tableau1[[#This Row],[Prix TTC 
de l''unité de mesure]]*Tableau1[[#This Row],[Quantité annuelle indicative (non contractuelle), exprimée en unité de mesure]]</f>
        <v>#REF!</v>
      </c>
      <c r="R72" s="34"/>
    </row>
    <row r="73" spans="1:18" s="29" customFormat="1" ht="24" customHeight="1" x14ac:dyDescent="0.25">
      <c r="A73" s="34"/>
      <c r="B73" s="34"/>
      <c r="C73" s="34"/>
      <c r="D73" s="161" t="s">
        <v>878</v>
      </c>
      <c r="E73" s="46" t="s">
        <v>68</v>
      </c>
      <c r="F73" s="66" t="s">
        <v>367</v>
      </c>
      <c r="G73" s="77" t="s">
        <v>324</v>
      </c>
      <c r="H73" s="46" t="s">
        <v>23</v>
      </c>
      <c r="I73" s="72">
        <v>1</v>
      </c>
      <c r="J73" s="66">
        <v>50</v>
      </c>
      <c r="K73" s="47">
        <f>Tableau1[[#This Row],[Quantité annuelle indicative (non contractuelle), exprimée en unité de conditionnement ]]*Tableau1[[#This Row],[Conditionnement préféré par l''université, exprimé en unité de mesure]]</f>
        <v>50</v>
      </c>
      <c r="L73" s="31"/>
      <c r="M73" s="30"/>
      <c r="N73" s="32"/>
      <c r="O73" s="32"/>
      <c r="P73" s="33" t="e">
        <f>(Tableau1[[#This Row],[Prix TTC 
du conditionnement]]-#REF!)/Tableau1[[#This Row],[Conditionnement proposé par le candidat, exprimé en unité de mesure]]</f>
        <v>#REF!</v>
      </c>
      <c r="Q73" s="32" t="e">
        <f>Tableau1[[#This Row],[Prix TTC 
de l''unité de mesure]]*Tableau1[[#This Row],[Quantité annuelle indicative (non contractuelle), exprimée en unité de mesure]]</f>
        <v>#REF!</v>
      </c>
      <c r="R73" s="34"/>
    </row>
    <row r="74" spans="1:18" s="29" customFormat="1" ht="24" customHeight="1" x14ac:dyDescent="0.25">
      <c r="A74" s="34"/>
      <c r="B74" s="34"/>
      <c r="C74" s="34"/>
      <c r="D74" s="161" t="s">
        <v>879</v>
      </c>
      <c r="E74" s="46" t="s">
        <v>69</v>
      </c>
      <c r="F74" s="66" t="s">
        <v>368</v>
      </c>
      <c r="G74" s="76" t="s">
        <v>325</v>
      </c>
      <c r="H74" s="46" t="s">
        <v>23</v>
      </c>
      <c r="I74" s="72">
        <v>1</v>
      </c>
      <c r="J74" s="66">
        <v>5</v>
      </c>
      <c r="K74" s="47">
        <f>Tableau1[[#This Row],[Quantité annuelle indicative (non contractuelle), exprimée en unité de conditionnement ]]*Tableau1[[#This Row],[Conditionnement préféré par l''université, exprimé en unité de mesure]]</f>
        <v>5</v>
      </c>
      <c r="L74" s="31"/>
      <c r="M74" s="30"/>
      <c r="N74" s="32"/>
      <c r="O74" s="32"/>
      <c r="P74" s="33" t="e">
        <f>(Tableau1[[#This Row],[Prix TTC 
du conditionnement]]-#REF!)/Tableau1[[#This Row],[Conditionnement proposé par le candidat, exprimé en unité de mesure]]</f>
        <v>#REF!</v>
      </c>
      <c r="Q74" s="32" t="e">
        <f>Tableau1[[#This Row],[Prix TTC 
de l''unité de mesure]]*Tableau1[[#This Row],[Quantité annuelle indicative (non contractuelle), exprimée en unité de mesure]]</f>
        <v>#REF!</v>
      </c>
      <c r="R74" s="34"/>
    </row>
    <row r="75" spans="1:18" s="29" customFormat="1" ht="24" customHeight="1" x14ac:dyDescent="0.25">
      <c r="A75" s="34"/>
      <c r="B75" s="34"/>
      <c r="C75" s="34"/>
      <c r="D75" s="161" t="s">
        <v>889</v>
      </c>
      <c r="E75" s="46" t="s">
        <v>70</v>
      </c>
      <c r="F75" s="66" t="s">
        <v>369</v>
      </c>
      <c r="G75" s="73" t="s">
        <v>326</v>
      </c>
      <c r="H75" s="46" t="s">
        <v>23</v>
      </c>
      <c r="I75" s="72">
        <v>1</v>
      </c>
      <c r="J75" s="66">
        <v>25</v>
      </c>
      <c r="K75" s="47">
        <f>Tableau1[[#This Row],[Quantité annuelle indicative (non contractuelle), exprimée en unité de conditionnement ]]*Tableau1[[#This Row],[Conditionnement préféré par l''université, exprimé en unité de mesure]]</f>
        <v>25</v>
      </c>
      <c r="L75" s="31"/>
      <c r="M75" s="30"/>
      <c r="N75" s="32"/>
      <c r="O75" s="32"/>
      <c r="P75" s="33" t="e">
        <f>(Tableau1[[#This Row],[Prix TTC 
du conditionnement]]-#REF!)/Tableau1[[#This Row],[Conditionnement proposé par le candidat, exprimé en unité de mesure]]</f>
        <v>#REF!</v>
      </c>
      <c r="Q75" s="32" t="e">
        <f>Tableau1[[#This Row],[Prix TTC 
de l''unité de mesure]]*Tableau1[[#This Row],[Quantité annuelle indicative (non contractuelle), exprimée en unité de mesure]]</f>
        <v>#REF!</v>
      </c>
      <c r="R75" s="34"/>
    </row>
    <row r="76" spans="1:18" s="29" customFormat="1" ht="24" customHeight="1" x14ac:dyDescent="0.25">
      <c r="A76" s="34"/>
      <c r="B76" s="34"/>
      <c r="C76" s="34"/>
      <c r="D76" s="161" t="s">
        <v>880</v>
      </c>
      <c r="E76" s="46" t="s">
        <v>71</v>
      </c>
      <c r="F76" s="67" t="s">
        <v>388</v>
      </c>
      <c r="G76" s="74" t="s">
        <v>294</v>
      </c>
      <c r="H76" s="46" t="s">
        <v>23</v>
      </c>
      <c r="I76" s="72">
        <v>1</v>
      </c>
      <c r="J76" s="67">
        <v>25</v>
      </c>
      <c r="K76" s="47">
        <f>Tableau1[[#This Row],[Quantité annuelle indicative (non contractuelle), exprimée en unité de conditionnement ]]*Tableau1[[#This Row],[Conditionnement préféré par l''université, exprimé en unité de mesure]]</f>
        <v>25</v>
      </c>
      <c r="L76" s="31"/>
      <c r="M76" s="30"/>
      <c r="N76" s="32"/>
      <c r="O76" s="32"/>
      <c r="P76" s="33" t="e">
        <f>(Tableau1[[#This Row],[Prix TTC 
du conditionnement]]-#REF!)/Tableau1[[#This Row],[Conditionnement proposé par le candidat, exprimé en unité de mesure]]</f>
        <v>#REF!</v>
      </c>
      <c r="Q76" s="32" t="e">
        <f>Tableau1[[#This Row],[Prix TTC 
de l''unité de mesure]]*Tableau1[[#This Row],[Quantité annuelle indicative (non contractuelle), exprimée en unité de mesure]]</f>
        <v>#REF!</v>
      </c>
      <c r="R76" s="34"/>
    </row>
    <row r="77" spans="1:18" s="29" customFormat="1" ht="24" customHeight="1" x14ac:dyDescent="0.25">
      <c r="A77" s="34"/>
      <c r="B77" s="34"/>
      <c r="C77" s="34"/>
      <c r="D77" s="162"/>
      <c r="E77" s="46" t="s">
        <v>72</v>
      </c>
      <c r="F77" s="67" t="s">
        <v>387</v>
      </c>
      <c r="G77" s="74" t="s">
        <v>293</v>
      </c>
      <c r="H77" s="46" t="s">
        <v>23</v>
      </c>
      <c r="I77" s="72">
        <v>1</v>
      </c>
      <c r="J77" s="67">
        <v>50</v>
      </c>
      <c r="K77" s="47">
        <f>Tableau1[[#This Row],[Quantité annuelle indicative (non contractuelle), exprimée en unité de conditionnement ]]*Tableau1[[#This Row],[Conditionnement préféré par l''université, exprimé en unité de mesure]]</f>
        <v>50</v>
      </c>
      <c r="L77" s="31"/>
      <c r="M77" s="30"/>
      <c r="N77" s="32"/>
      <c r="O77" s="32"/>
      <c r="P77" s="33" t="e">
        <f>(Tableau1[[#This Row],[Prix TTC 
du conditionnement]]-#REF!)/Tableau1[[#This Row],[Conditionnement proposé par le candidat, exprimé en unité de mesure]]</f>
        <v>#REF!</v>
      </c>
      <c r="Q77" s="32" t="e">
        <f>Tableau1[[#This Row],[Prix TTC 
de l''unité de mesure]]*Tableau1[[#This Row],[Quantité annuelle indicative (non contractuelle), exprimée en unité de mesure]]</f>
        <v>#REF!</v>
      </c>
      <c r="R77" s="34"/>
    </row>
    <row r="78" spans="1:18" s="29" customFormat="1" ht="24" customHeight="1" x14ac:dyDescent="0.25">
      <c r="A78" s="34"/>
      <c r="B78" s="34"/>
      <c r="C78" s="34"/>
      <c r="D78" s="162"/>
      <c r="E78" s="46" t="s">
        <v>73</v>
      </c>
      <c r="F78" s="68" t="s">
        <v>390</v>
      </c>
      <c r="G78" s="75" t="s">
        <v>296</v>
      </c>
      <c r="H78" s="46" t="s">
        <v>23</v>
      </c>
      <c r="I78" s="72">
        <v>1</v>
      </c>
      <c r="J78" s="68">
        <v>25</v>
      </c>
      <c r="K78" s="47">
        <f>Tableau1[[#This Row],[Quantité annuelle indicative (non contractuelle), exprimée en unité de conditionnement ]]*Tableau1[[#This Row],[Conditionnement préféré par l''université, exprimé en unité de mesure]]</f>
        <v>25</v>
      </c>
      <c r="L78" s="31"/>
      <c r="M78" s="30"/>
      <c r="N78" s="32"/>
      <c r="O78" s="32"/>
      <c r="P78" s="33" t="e">
        <f>(Tableau1[[#This Row],[Prix TTC 
du conditionnement]]-#REF!)/Tableau1[[#This Row],[Conditionnement proposé par le candidat, exprimé en unité de mesure]]</f>
        <v>#REF!</v>
      </c>
      <c r="Q78" s="32" t="e">
        <f>Tableau1[[#This Row],[Prix TTC 
de l''unité de mesure]]*Tableau1[[#This Row],[Quantité annuelle indicative (non contractuelle), exprimée en unité de mesure]]</f>
        <v>#REF!</v>
      </c>
      <c r="R78" s="34"/>
    </row>
    <row r="79" spans="1:18" s="29" customFormat="1" ht="24" customHeight="1" x14ac:dyDescent="0.25">
      <c r="A79" s="34"/>
      <c r="B79" s="34"/>
      <c r="C79" s="34"/>
      <c r="D79" s="163"/>
      <c r="E79" s="46" t="s">
        <v>74</v>
      </c>
      <c r="F79" s="69" t="s">
        <v>370</v>
      </c>
      <c r="G79" s="76" t="s">
        <v>327</v>
      </c>
      <c r="H79" s="46" t="s">
        <v>23</v>
      </c>
      <c r="I79" s="72">
        <v>1</v>
      </c>
      <c r="J79" s="69">
        <v>25</v>
      </c>
      <c r="K79" s="47">
        <f>Tableau1[[#This Row],[Quantité annuelle indicative (non contractuelle), exprimée en unité de conditionnement ]]*Tableau1[[#This Row],[Conditionnement préféré par l''université, exprimé en unité de mesure]]</f>
        <v>25</v>
      </c>
      <c r="L79" s="31"/>
      <c r="M79" s="30"/>
      <c r="N79" s="32"/>
      <c r="O79" s="32"/>
      <c r="P79" s="33" t="e">
        <f>(Tableau1[[#This Row],[Prix TTC 
du conditionnement]]-#REF!)/Tableau1[[#This Row],[Conditionnement proposé par le candidat, exprimé en unité de mesure]]</f>
        <v>#REF!</v>
      </c>
      <c r="Q79" s="32" t="e">
        <f>Tableau1[[#This Row],[Prix TTC 
de l''unité de mesure]]*Tableau1[[#This Row],[Quantité annuelle indicative (non contractuelle), exprimée en unité de mesure]]</f>
        <v>#REF!</v>
      </c>
      <c r="R79" s="34"/>
    </row>
    <row r="80" spans="1:18" s="29" customFormat="1" ht="24" customHeight="1" x14ac:dyDescent="0.25">
      <c r="A80" s="34"/>
      <c r="B80" s="34"/>
      <c r="C80" s="34"/>
      <c r="D80" s="161" t="s">
        <v>890</v>
      </c>
      <c r="E80" s="46" t="s">
        <v>75</v>
      </c>
      <c r="F80" s="67" t="s">
        <v>371</v>
      </c>
      <c r="G80" s="74" t="s">
        <v>328</v>
      </c>
      <c r="H80" s="46" t="s">
        <v>23</v>
      </c>
      <c r="I80" s="72">
        <v>1</v>
      </c>
      <c r="J80" s="67">
        <v>25</v>
      </c>
      <c r="K80" s="47">
        <f>Tableau1[[#This Row],[Quantité annuelle indicative (non contractuelle), exprimée en unité de conditionnement ]]*Tableau1[[#This Row],[Conditionnement préféré par l''université, exprimé en unité de mesure]]</f>
        <v>25</v>
      </c>
      <c r="L80" s="31"/>
      <c r="M80" s="30"/>
      <c r="N80" s="32"/>
      <c r="O80" s="32"/>
      <c r="P80" s="33" t="e">
        <f>(Tableau1[[#This Row],[Prix TTC 
du conditionnement]]-#REF!)/Tableau1[[#This Row],[Conditionnement proposé par le candidat, exprimé en unité de mesure]]</f>
        <v>#REF!</v>
      </c>
      <c r="Q80" s="32" t="e">
        <f>Tableau1[[#This Row],[Prix TTC 
de l''unité de mesure]]*Tableau1[[#This Row],[Quantité annuelle indicative (non contractuelle), exprimée en unité de mesure]]</f>
        <v>#REF!</v>
      </c>
      <c r="R80" s="34"/>
    </row>
    <row r="81" spans="1:18" s="29" customFormat="1" ht="24" customHeight="1" x14ac:dyDescent="0.25">
      <c r="A81" s="34"/>
      <c r="B81" s="34"/>
      <c r="C81" s="34"/>
      <c r="D81" s="162"/>
      <c r="E81" s="46" t="s">
        <v>76</v>
      </c>
      <c r="F81" s="67" t="s">
        <v>372</v>
      </c>
      <c r="G81" s="74" t="s">
        <v>329</v>
      </c>
      <c r="H81" s="46" t="s">
        <v>23</v>
      </c>
      <c r="I81" s="72">
        <v>1</v>
      </c>
      <c r="J81" s="67">
        <v>25</v>
      </c>
      <c r="K81" s="47">
        <f>Tableau1[[#This Row],[Quantité annuelle indicative (non contractuelle), exprimée en unité de conditionnement ]]*Tableau1[[#This Row],[Conditionnement préféré par l''université, exprimé en unité de mesure]]</f>
        <v>25</v>
      </c>
      <c r="L81" s="31"/>
      <c r="M81" s="30"/>
      <c r="N81" s="32"/>
      <c r="O81" s="32"/>
      <c r="P81" s="33" t="e">
        <f>(Tableau1[[#This Row],[Prix TTC 
du conditionnement]]-#REF!)/Tableau1[[#This Row],[Conditionnement proposé par le candidat, exprimé en unité de mesure]]</f>
        <v>#REF!</v>
      </c>
      <c r="Q81" s="32" t="e">
        <f>Tableau1[[#This Row],[Prix TTC 
de l''unité de mesure]]*Tableau1[[#This Row],[Quantité annuelle indicative (non contractuelle), exprimée en unité de mesure]]</f>
        <v>#REF!</v>
      </c>
      <c r="R81" s="34"/>
    </row>
    <row r="82" spans="1:18" s="29" customFormat="1" ht="24" customHeight="1" x14ac:dyDescent="0.25">
      <c r="A82" s="34"/>
      <c r="B82" s="34"/>
      <c r="C82" s="34"/>
      <c r="D82" s="162"/>
      <c r="E82" s="46" t="s">
        <v>77</v>
      </c>
      <c r="F82" s="67" t="s">
        <v>397</v>
      </c>
      <c r="G82" s="78" t="s">
        <v>330</v>
      </c>
      <c r="H82" s="46" t="s">
        <v>23</v>
      </c>
      <c r="I82" s="72">
        <v>1</v>
      </c>
      <c r="J82" s="67">
        <v>25</v>
      </c>
      <c r="K82" s="47">
        <f>Tableau1[[#This Row],[Quantité annuelle indicative (non contractuelle), exprimée en unité de conditionnement ]]*Tableau1[[#This Row],[Conditionnement préféré par l''université, exprimé en unité de mesure]]</f>
        <v>25</v>
      </c>
      <c r="L82" s="31"/>
      <c r="M82" s="30"/>
      <c r="N82" s="32"/>
      <c r="O82" s="32"/>
      <c r="P82" s="33" t="e">
        <f>(Tableau1[[#This Row],[Prix TTC 
du conditionnement]]-#REF!)/Tableau1[[#This Row],[Conditionnement proposé par le candidat, exprimé en unité de mesure]]</f>
        <v>#REF!</v>
      </c>
      <c r="Q82" s="32" t="e">
        <f>Tableau1[[#This Row],[Prix TTC 
de l''unité de mesure]]*Tableau1[[#This Row],[Quantité annuelle indicative (non contractuelle), exprimée en unité de mesure]]</f>
        <v>#REF!</v>
      </c>
      <c r="R82" s="34"/>
    </row>
    <row r="83" spans="1:18" s="29" customFormat="1" ht="24" customHeight="1" x14ac:dyDescent="0.25">
      <c r="A83" s="34"/>
      <c r="B83" s="34"/>
      <c r="C83" s="34"/>
      <c r="D83" s="164"/>
      <c r="E83" s="46" t="s">
        <v>78</v>
      </c>
      <c r="F83" s="153" t="s">
        <v>373</v>
      </c>
      <c r="G83" s="73" t="s">
        <v>331</v>
      </c>
      <c r="H83" s="46" t="s">
        <v>23</v>
      </c>
      <c r="I83" s="72">
        <v>1</v>
      </c>
      <c r="J83" s="153">
        <v>50</v>
      </c>
      <c r="K83" s="47">
        <f>Tableau1[[#This Row],[Quantité annuelle indicative (non contractuelle), exprimée en unité de conditionnement ]]*Tableau1[[#This Row],[Conditionnement préféré par l''université, exprimé en unité de mesure]]</f>
        <v>50</v>
      </c>
      <c r="L83" s="31"/>
      <c r="M83" s="30"/>
      <c r="N83" s="32"/>
      <c r="O83" s="32"/>
      <c r="P83" s="33" t="e">
        <f>(Tableau1[[#This Row],[Prix TTC 
du conditionnement]]-#REF!)/Tableau1[[#This Row],[Conditionnement proposé par le candidat, exprimé en unité de mesure]]</f>
        <v>#REF!</v>
      </c>
      <c r="Q83" s="32" t="e">
        <f>Tableau1[[#This Row],[Prix TTC 
de l''unité de mesure]]*Tableau1[[#This Row],[Quantité annuelle indicative (non contractuelle), exprimée en unité de mesure]]</f>
        <v>#REF!</v>
      </c>
      <c r="R83" s="34"/>
    </row>
    <row r="84" spans="1:18" s="29" customFormat="1" ht="24" customHeight="1" x14ac:dyDescent="0.25">
      <c r="A84" s="34"/>
      <c r="B84" s="34"/>
      <c r="C84" s="34"/>
      <c r="D84" s="211" t="s">
        <v>891</v>
      </c>
      <c r="E84" s="46" t="s">
        <v>79</v>
      </c>
      <c r="F84" s="153" t="s">
        <v>374</v>
      </c>
      <c r="G84" s="73" t="s">
        <v>332</v>
      </c>
      <c r="H84" s="46" t="s">
        <v>23</v>
      </c>
      <c r="I84" s="72">
        <v>1</v>
      </c>
      <c r="J84" s="153">
        <v>50</v>
      </c>
      <c r="K84" s="47">
        <f>Tableau1[[#This Row],[Quantité annuelle indicative (non contractuelle), exprimée en unité de conditionnement ]]*Tableau1[[#This Row],[Conditionnement préféré par l''université, exprimé en unité de mesure]]</f>
        <v>50</v>
      </c>
      <c r="L84" s="31"/>
      <c r="M84" s="30"/>
      <c r="N84" s="32"/>
      <c r="O84" s="32"/>
      <c r="P84" s="33" t="e">
        <f>(Tableau1[[#This Row],[Prix TTC 
du conditionnement]]-#REF!)/Tableau1[[#This Row],[Conditionnement proposé par le candidat, exprimé en unité de mesure]]</f>
        <v>#REF!</v>
      </c>
      <c r="Q84" s="32" t="e">
        <f>Tableau1[[#This Row],[Prix TTC 
de l''unité de mesure]]*Tableau1[[#This Row],[Quantité annuelle indicative (non contractuelle), exprimée en unité de mesure]]</f>
        <v>#REF!</v>
      </c>
      <c r="R84" s="34"/>
    </row>
    <row r="85" spans="1:18" s="29" customFormat="1" ht="24" customHeight="1" x14ac:dyDescent="0.25">
      <c r="A85" s="34"/>
      <c r="B85" s="34"/>
      <c r="C85" s="34"/>
      <c r="D85" s="212"/>
      <c r="E85" s="46" t="s">
        <v>80</v>
      </c>
      <c r="F85" s="153" t="s">
        <v>375</v>
      </c>
      <c r="G85" s="73" t="s">
        <v>333</v>
      </c>
      <c r="H85" s="46" t="s">
        <v>23</v>
      </c>
      <c r="I85" s="72">
        <v>1</v>
      </c>
      <c r="J85" s="153">
        <v>25</v>
      </c>
      <c r="K85" s="47">
        <f>Tableau1[[#This Row],[Quantité annuelle indicative (non contractuelle), exprimée en unité de conditionnement ]]*Tableau1[[#This Row],[Conditionnement préféré par l''université, exprimé en unité de mesure]]</f>
        <v>25</v>
      </c>
      <c r="L85" s="31"/>
      <c r="M85" s="30"/>
      <c r="N85" s="32"/>
      <c r="O85" s="32"/>
      <c r="P85" s="33" t="e">
        <f>(Tableau1[[#This Row],[Prix TTC 
du conditionnement]]-#REF!)/Tableau1[[#This Row],[Conditionnement proposé par le candidat, exprimé en unité de mesure]]</f>
        <v>#REF!</v>
      </c>
      <c r="Q85" s="32" t="e">
        <f>Tableau1[[#This Row],[Prix TTC 
de l''unité de mesure]]*Tableau1[[#This Row],[Quantité annuelle indicative (non contractuelle), exprimée en unité de mesure]]</f>
        <v>#REF!</v>
      </c>
      <c r="R85" s="34"/>
    </row>
    <row r="86" spans="1:18" s="29" customFormat="1" ht="24" customHeight="1" x14ac:dyDescent="0.25">
      <c r="A86" s="34"/>
      <c r="B86" s="34"/>
      <c r="C86" s="34"/>
      <c r="D86" s="212"/>
      <c r="E86" s="46" t="s">
        <v>81</v>
      </c>
      <c r="F86" s="153" t="s">
        <v>376</v>
      </c>
      <c r="G86" s="73" t="s">
        <v>334</v>
      </c>
      <c r="H86" s="46" t="s">
        <v>23</v>
      </c>
      <c r="I86" s="72">
        <v>1</v>
      </c>
      <c r="J86" s="153">
        <v>10</v>
      </c>
      <c r="K86" s="47">
        <f>Tableau1[[#This Row],[Quantité annuelle indicative (non contractuelle), exprimée en unité de conditionnement ]]*Tableau1[[#This Row],[Conditionnement préféré par l''université, exprimé en unité de mesure]]</f>
        <v>10</v>
      </c>
      <c r="L86" s="31"/>
      <c r="M86" s="30"/>
      <c r="N86" s="32"/>
      <c r="O86" s="32"/>
      <c r="P86" s="33" t="e">
        <f>(Tableau1[[#This Row],[Prix TTC 
du conditionnement]]-#REF!)/Tableau1[[#This Row],[Conditionnement proposé par le candidat, exprimé en unité de mesure]]</f>
        <v>#REF!</v>
      </c>
      <c r="Q86" s="32" t="e">
        <f>Tableau1[[#This Row],[Prix TTC 
de l''unité de mesure]]*Tableau1[[#This Row],[Quantité annuelle indicative (non contractuelle), exprimée en unité de mesure]]</f>
        <v>#REF!</v>
      </c>
      <c r="R86" s="34"/>
    </row>
    <row r="87" spans="1:18" s="29" customFormat="1" ht="24" customHeight="1" x14ac:dyDescent="0.25">
      <c r="A87" s="34"/>
      <c r="B87" s="34"/>
      <c r="C87" s="34"/>
      <c r="D87" s="212"/>
      <c r="E87" s="46" t="s">
        <v>82</v>
      </c>
      <c r="F87" s="154" t="s">
        <v>377</v>
      </c>
      <c r="G87" s="74" t="s">
        <v>335</v>
      </c>
      <c r="H87" s="46" t="s">
        <v>23</v>
      </c>
      <c r="I87" s="72">
        <v>1</v>
      </c>
      <c r="J87" s="154">
        <v>10</v>
      </c>
      <c r="K87" s="47">
        <f>Tableau1[[#This Row],[Quantité annuelle indicative (non contractuelle), exprimée en unité de conditionnement ]]*Tableau1[[#This Row],[Conditionnement préféré par l''université, exprimé en unité de mesure]]</f>
        <v>10</v>
      </c>
      <c r="L87" s="31"/>
      <c r="M87" s="30"/>
      <c r="N87" s="32"/>
      <c r="O87" s="32"/>
      <c r="P87" s="33" t="e">
        <f>(Tableau1[[#This Row],[Prix TTC 
du conditionnement]]-#REF!)/Tableau1[[#This Row],[Conditionnement proposé par le candidat, exprimé en unité de mesure]]</f>
        <v>#REF!</v>
      </c>
      <c r="Q87" s="32" t="e">
        <f>Tableau1[[#This Row],[Prix TTC 
de l''unité de mesure]]*Tableau1[[#This Row],[Quantité annuelle indicative (non contractuelle), exprimée en unité de mesure]]</f>
        <v>#REF!</v>
      </c>
      <c r="R87" s="34"/>
    </row>
    <row r="88" spans="1:18" s="29" customFormat="1" ht="24" customHeight="1" x14ac:dyDescent="0.25">
      <c r="A88" s="34"/>
      <c r="B88" s="34"/>
      <c r="C88" s="34"/>
      <c r="D88" s="212"/>
      <c r="E88" s="46" t="s">
        <v>83</v>
      </c>
      <c r="F88" s="154" t="s">
        <v>378</v>
      </c>
      <c r="G88" s="74" t="s">
        <v>336</v>
      </c>
      <c r="H88" s="46" t="s">
        <v>23</v>
      </c>
      <c r="I88" s="72">
        <v>1</v>
      </c>
      <c r="J88" s="154">
        <v>10</v>
      </c>
      <c r="K88" s="47">
        <f>Tableau1[[#This Row],[Quantité annuelle indicative (non contractuelle), exprimée en unité de conditionnement ]]*Tableau1[[#This Row],[Conditionnement préféré par l''université, exprimé en unité de mesure]]</f>
        <v>10</v>
      </c>
      <c r="L88" s="31"/>
      <c r="M88" s="30"/>
      <c r="N88" s="32"/>
      <c r="O88" s="32"/>
      <c r="P88" s="33" t="e">
        <f>(Tableau1[[#This Row],[Prix TTC 
du conditionnement]]-#REF!)/Tableau1[[#This Row],[Conditionnement proposé par le candidat, exprimé en unité de mesure]]</f>
        <v>#REF!</v>
      </c>
      <c r="Q88" s="32" t="e">
        <f>Tableau1[[#This Row],[Prix TTC 
de l''unité de mesure]]*Tableau1[[#This Row],[Quantité annuelle indicative (non contractuelle), exprimée en unité de mesure]]</f>
        <v>#REF!</v>
      </c>
      <c r="R88" s="34"/>
    </row>
    <row r="89" spans="1:18" s="29" customFormat="1" ht="24" customHeight="1" x14ac:dyDescent="0.25">
      <c r="A89" s="34"/>
      <c r="B89" s="34"/>
      <c r="C89" s="34"/>
      <c r="D89" s="212"/>
      <c r="E89" s="46" t="s">
        <v>84</v>
      </c>
      <c r="F89" s="155" t="s">
        <v>379</v>
      </c>
      <c r="G89" s="74" t="s">
        <v>337</v>
      </c>
      <c r="H89" s="46" t="s">
        <v>23</v>
      </c>
      <c r="I89" s="72">
        <v>1</v>
      </c>
      <c r="J89" s="155">
        <v>10</v>
      </c>
      <c r="K89" s="47">
        <f>Tableau1[[#This Row],[Quantité annuelle indicative (non contractuelle), exprimée en unité de conditionnement ]]*Tableau1[[#This Row],[Conditionnement préféré par l''université, exprimé en unité de mesure]]</f>
        <v>10</v>
      </c>
      <c r="L89" s="31"/>
      <c r="M89" s="30"/>
      <c r="N89" s="32"/>
      <c r="O89" s="32"/>
      <c r="P89" s="33" t="e">
        <f>(Tableau1[[#This Row],[Prix TTC 
du conditionnement]]-#REF!)/Tableau1[[#This Row],[Conditionnement proposé par le candidat, exprimé en unité de mesure]]</f>
        <v>#REF!</v>
      </c>
      <c r="Q89" s="32" t="e">
        <f>Tableau1[[#This Row],[Prix TTC 
de l''unité de mesure]]*Tableau1[[#This Row],[Quantité annuelle indicative (non contractuelle), exprimée en unité de mesure]]</f>
        <v>#REF!</v>
      </c>
      <c r="R89" s="34"/>
    </row>
    <row r="90" spans="1:18" s="29" customFormat="1" ht="24" customHeight="1" x14ac:dyDescent="0.25">
      <c r="A90" s="34"/>
      <c r="B90" s="34"/>
      <c r="C90" s="34"/>
      <c r="D90" s="213" t="s">
        <v>891</v>
      </c>
      <c r="E90" s="46" t="s">
        <v>85</v>
      </c>
      <c r="F90" s="153" t="s">
        <v>380</v>
      </c>
      <c r="G90" s="73" t="s">
        <v>338</v>
      </c>
      <c r="H90" s="46" t="s">
        <v>23</v>
      </c>
      <c r="I90" s="72">
        <v>1</v>
      </c>
      <c r="J90" s="153">
        <v>50</v>
      </c>
      <c r="K90" s="47">
        <f>Tableau1[[#This Row],[Quantité annuelle indicative (non contractuelle), exprimée en unité de conditionnement ]]*Tableau1[[#This Row],[Conditionnement préféré par l''université, exprimé en unité de mesure]]</f>
        <v>50</v>
      </c>
      <c r="L90" s="31"/>
      <c r="M90" s="30"/>
      <c r="N90" s="32"/>
      <c r="O90" s="32"/>
      <c r="P90" s="33" t="e">
        <f>(Tableau1[[#This Row],[Prix TTC 
du conditionnement]]-#REF!)/Tableau1[[#This Row],[Conditionnement proposé par le candidat, exprimé en unité de mesure]]</f>
        <v>#REF!</v>
      </c>
      <c r="Q90" s="32" t="e">
        <f>Tableau1[[#This Row],[Prix TTC 
de l''unité de mesure]]*Tableau1[[#This Row],[Quantité annuelle indicative (non contractuelle), exprimée en unité de mesure]]</f>
        <v>#REF!</v>
      </c>
      <c r="R90" s="34"/>
    </row>
    <row r="91" spans="1:18" s="29" customFormat="1" ht="24" customHeight="1" x14ac:dyDescent="0.25">
      <c r="A91" s="34"/>
      <c r="B91" s="34"/>
      <c r="C91" s="34"/>
      <c r="D91" s="214"/>
      <c r="E91" s="46" t="s">
        <v>86</v>
      </c>
      <c r="F91" s="153" t="s">
        <v>381</v>
      </c>
      <c r="G91" s="73" t="s">
        <v>339</v>
      </c>
      <c r="H91" s="46" t="s">
        <v>23</v>
      </c>
      <c r="I91" s="72">
        <v>1</v>
      </c>
      <c r="J91" s="153">
        <v>25</v>
      </c>
      <c r="K91" s="47">
        <f>Tableau1[[#This Row],[Quantité annuelle indicative (non contractuelle), exprimée en unité de conditionnement ]]*Tableau1[[#This Row],[Conditionnement préféré par l''université, exprimé en unité de mesure]]</f>
        <v>25</v>
      </c>
      <c r="L91" s="31"/>
      <c r="M91" s="30"/>
      <c r="N91" s="32"/>
      <c r="O91" s="32"/>
      <c r="P91" s="33" t="e">
        <f>(Tableau1[[#This Row],[Prix TTC 
du conditionnement]]-#REF!)/Tableau1[[#This Row],[Conditionnement proposé par le candidat, exprimé en unité de mesure]]</f>
        <v>#REF!</v>
      </c>
      <c r="Q91" s="32" t="e">
        <f>Tableau1[[#This Row],[Prix TTC 
de l''unité de mesure]]*Tableau1[[#This Row],[Quantité annuelle indicative (non contractuelle), exprimée en unité de mesure]]</f>
        <v>#REF!</v>
      </c>
      <c r="R91" s="34"/>
    </row>
    <row r="92" spans="1:18" ht="24" customHeight="1" x14ac:dyDescent="0.25">
      <c r="A92" s="22"/>
      <c r="B92" s="22"/>
      <c r="C92" s="22"/>
      <c r="D92" s="214"/>
      <c r="E92" s="46" t="s">
        <v>87</v>
      </c>
      <c r="F92" s="153" t="s">
        <v>382</v>
      </c>
      <c r="G92" s="73" t="s">
        <v>340</v>
      </c>
      <c r="H92" s="46" t="s">
        <v>23</v>
      </c>
      <c r="I92" s="72">
        <v>1</v>
      </c>
      <c r="J92" s="153">
        <v>25</v>
      </c>
      <c r="K92" s="47">
        <f>Tableau1[[#This Row],[Quantité annuelle indicative (non contractuelle), exprimée en unité de conditionnement ]]*Tableau1[[#This Row],[Conditionnement préféré par l''université, exprimé en unité de mesure]]</f>
        <v>25</v>
      </c>
      <c r="L92" s="31"/>
      <c r="M92" s="30"/>
      <c r="N92" s="32"/>
      <c r="O92" s="32"/>
      <c r="P92" s="33" t="e">
        <f>(Tableau1[[#This Row],[Prix TTC 
du conditionnement]]-#REF!)/Tableau1[[#This Row],[Conditionnement proposé par le candidat, exprimé en unité de mesure]]</f>
        <v>#REF!</v>
      </c>
      <c r="Q92" s="32" t="e">
        <f>Tableau1[[#This Row],[Prix TTC 
de l''unité de mesure]]*Tableau1[[#This Row],[Quantité annuelle indicative (non contractuelle), exprimée en unité de mesure]]</f>
        <v>#REF!</v>
      </c>
      <c r="R92" s="22"/>
    </row>
    <row r="93" spans="1:18" ht="39.950000000000003" customHeight="1" x14ac:dyDescent="0.25">
      <c r="A93" s="22"/>
      <c r="B93" s="22"/>
      <c r="C93" s="26"/>
      <c r="D93" s="214"/>
      <c r="E93" s="46" t="s">
        <v>88</v>
      </c>
      <c r="F93" s="153" t="s">
        <v>383</v>
      </c>
      <c r="G93" s="73" t="s">
        <v>341</v>
      </c>
      <c r="H93" s="46" t="s">
        <v>23</v>
      </c>
      <c r="I93" s="72">
        <v>1</v>
      </c>
      <c r="J93" s="153">
        <v>25</v>
      </c>
      <c r="K93" s="47">
        <f>Tableau1[[#This Row],[Quantité annuelle indicative (non contractuelle), exprimée en unité de conditionnement ]]*Tableau1[[#This Row],[Conditionnement préféré par l''université, exprimé en unité de mesure]]</f>
        <v>25</v>
      </c>
      <c r="L93" s="31"/>
      <c r="M93" s="30"/>
      <c r="N93" s="32"/>
      <c r="O93" s="32"/>
      <c r="P93" s="33" t="e">
        <f>(Tableau1[[#This Row],[Prix TTC 
du conditionnement]]-#REF!)/Tableau1[[#This Row],[Conditionnement proposé par le candidat, exprimé en unité de mesure]]</f>
        <v>#REF!</v>
      </c>
      <c r="Q93" s="32" t="e">
        <f>Tableau1[[#This Row],[Prix TTC 
de l''unité de mesure]]*Tableau1[[#This Row],[Quantité annuelle indicative (non contractuelle), exprimée en unité de mesure]]</f>
        <v>#REF!</v>
      </c>
      <c r="R93" s="23"/>
    </row>
    <row r="94" spans="1:18" s="29" customFormat="1" ht="24" customHeight="1" x14ac:dyDescent="0.25">
      <c r="A94" s="34"/>
      <c r="B94" s="34"/>
      <c r="C94" s="34"/>
      <c r="D94" s="214"/>
      <c r="E94" s="46" t="s">
        <v>89</v>
      </c>
      <c r="F94" s="154" t="s">
        <v>384</v>
      </c>
      <c r="G94" s="74" t="s">
        <v>335</v>
      </c>
      <c r="H94" s="46" t="s">
        <v>23</v>
      </c>
      <c r="I94" s="72">
        <v>1</v>
      </c>
      <c r="J94" s="154">
        <v>25</v>
      </c>
      <c r="K94" s="47">
        <f>Tableau1[[#This Row],[Quantité annuelle indicative (non contractuelle), exprimée en unité de conditionnement ]]*Tableau1[[#This Row],[Conditionnement préféré par l''université, exprimé en unité de mesure]]</f>
        <v>25</v>
      </c>
      <c r="L94" s="31"/>
      <c r="M94" s="30"/>
      <c r="N94" s="32"/>
      <c r="O94" s="32"/>
      <c r="P94" s="33" t="e">
        <f>(Tableau1[[#This Row],[Prix TTC 
du conditionnement]]-#REF!)/Tableau1[[#This Row],[Conditionnement proposé par le candidat, exprimé en unité de mesure]]</f>
        <v>#REF!</v>
      </c>
      <c r="Q94" s="32" t="e">
        <f>Tableau1[[#This Row],[Prix TTC 
de l''unité de mesure]]*Tableau1[[#This Row],[Quantité annuelle indicative (non contractuelle), exprimée en unité de mesure]]</f>
        <v>#REF!</v>
      </c>
      <c r="R94" s="34"/>
    </row>
    <row r="95" spans="1:18" s="1" customFormat="1" ht="70.5" customHeight="1" x14ac:dyDescent="0.25">
      <c r="A95" s="34"/>
      <c r="B95" s="34"/>
      <c r="C95" s="34"/>
      <c r="D95" s="214"/>
      <c r="E95" s="46" t="s">
        <v>90</v>
      </c>
      <c r="F95" s="154" t="s">
        <v>385</v>
      </c>
      <c r="G95" s="74" t="s">
        <v>342</v>
      </c>
      <c r="H95" s="46" t="s">
        <v>23</v>
      </c>
      <c r="I95" s="72">
        <v>1</v>
      </c>
      <c r="J95" s="154">
        <v>25</v>
      </c>
      <c r="K95" s="47">
        <f>Tableau1[[#This Row],[Quantité annuelle indicative (non contractuelle), exprimée en unité de conditionnement ]]*Tableau1[[#This Row],[Conditionnement préféré par l''université, exprimé en unité de mesure]]</f>
        <v>25</v>
      </c>
      <c r="L95" s="31"/>
      <c r="M95" s="30"/>
      <c r="N95" s="32"/>
      <c r="O95" s="32"/>
      <c r="P95" s="33" t="e">
        <f>(Tableau1[[#This Row],[Prix TTC 
du conditionnement]]-#REF!)/Tableau1[[#This Row],[Conditionnement proposé par le candidat, exprimé en unité de mesure]]</f>
        <v>#REF!</v>
      </c>
      <c r="Q95" s="32" t="e">
        <f>Tableau1[[#This Row],[Prix TTC 
de l''unité de mesure]]*Tableau1[[#This Row],[Quantité annuelle indicative (non contractuelle), exprimée en unité de mesure]]</f>
        <v>#REF!</v>
      </c>
      <c r="R95" s="34"/>
    </row>
    <row r="96" spans="1:18" s="29" customFormat="1" ht="24" customHeight="1" x14ac:dyDescent="0.25">
      <c r="A96" s="34"/>
      <c r="B96" s="34"/>
      <c r="C96" s="34"/>
      <c r="D96" s="215"/>
      <c r="E96" s="46" t="s">
        <v>91</v>
      </c>
      <c r="F96" s="154" t="s">
        <v>386</v>
      </c>
      <c r="G96" s="74" t="s">
        <v>343</v>
      </c>
      <c r="H96" s="46" t="s">
        <v>23</v>
      </c>
      <c r="I96" s="72">
        <v>1</v>
      </c>
      <c r="J96" s="154">
        <v>25</v>
      </c>
      <c r="K96" s="47">
        <f>Tableau1[[#This Row],[Quantité annuelle indicative (non contractuelle), exprimée en unité de conditionnement ]]*Tableau1[[#This Row],[Conditionnement préféré par l''université, exprimé en unité de mesure]]</f>
        <v>25</v>
      </c>
      <c r="L96" s="31"/>
      <c r="M96" s="30"/>
      <c r="N96" s="32"/>
      <c r="O96" s="32"/>
      <c r="P96" s="33" t="e">
        <f>(Tableau1[[#This Row],[Prix TTC 
du conditionnement]]-#REF!)/Tableau1[[#This Row],[Conditionnement proposé par le candidat, exprimé en unité de mesure]]</f>
        <v>#REF!</v>
      </c>
      <c r="Q96" s="32" t="e">
        <f>Tableau1[[#This Row],[Prix TTC 
de l''unité de mesure]]*Tableau1[[#This Row],[Quantité annuelle indicative (non contractuelle), exprimée en unité de mesure]]</f>
        <v>#REF!</v>
      </c>
      <c r="R96" s="34"/>
    </row>
    <row r="97" spans="1:18" s="29" customFormat="1" ht="24" customHeight="1" thickBot="1" x14ac:dyDescent="0.3">
      <c r="A97" s="34"/>
      <c r="B97" s="34"/>
      <c r="C97" s="34"/>
      <c r="D97" s="24"/>
      <c r="E97" s="24"/>
      <c r="F97" s="38"/>
      <c r="G97" s="24"/>
      <c r="H97" s="24"/>
      <c r="I97" s="24"/>
      <c r="J97" s="24"/>
      <c r="K97" s="24"/>
      <c r="L97" s="24"/>
      <c r="M97" s="24"/>
      <c r="N97" s="24"/>
      <c r="O97" s="24"/>
      <c r="P97" s="24"/>
      <c r="Q97" s="24"/>
      <c r="R97" s="34"/>
    </row>
    <row r="98" spans="1:18" s="29" customFormat="1" ht="24" customHeight="1" thickBot="1" x14ac:dyDescent="0.3">
      <c r="A98" s="34"/>
      <c r="B98" s="34"/>
      <c r="C98" s="34"/>
      <c r="D98" s="45"/>
      <c r="E98" s="204" t="s">
        <v>28</v>
      </c>
      <c r="F98" s="205"/>
      <c r="G98" s="205"/>
      <c r="H98" s="205"/>
      <c r="I98" s="205"/>
      <c r="J98" s="205"/>
      <c r="K98" s="205"/>
      <c r="L98" s="205"/>
      <c r="M98" s="205"/>
      <c r="N98" s="205"/>
      <c r="O98" s="206"/>
      <c r="P98" s="207"/>
      <c r="Q98" s="208"/>
      <c r="R98" s="34"/>
    </row>
    <row r="99" spans="1:18" s="29" customFormat="1" ht="24" customHeight="1" thickBot="1" x14ac:dyDescent="0.3">
      <c r="A99" s="34"/>
      <c r="B99" s="34"/>
      <c r="C99" s="34"/>
      <c r="D99" s="25"/>
      <c r="E99" s="25"/>
      <c r="F99" s="39"/>
      <c r="G99" s="25"/>
      <c r="H99" s="25"/>
      <c r="I99" s="25"/>
      <c r="J99" s="25"/>
      <c r="K99" s="25"/>
      <c r="L99" s="25"/>
      <c r="M99" s="25"/>
      <c r="N99" s="25"/>
      <c r="O99" s="25"/>
      <c r="P99" s="28"/>
      <c r="Q99" s="28"/>
      <c r="R99" s="34"/>
    </row>
    <row r="100" spans="1:18" s="29" customFormat="1" ht="24" customHeight="1" thickBot="1" x14ac:dyDescent="0.3">
      <c r="A100" s="34"/>
      <c r="B100" s="34"/>
      <c r="C100" s="34"/>
      <c r="D100" s="45"/>
      <c r="E100" s="27" t="s">
        <v>22</v>
      </c>
      <c r="F100" s="40" t="s">
        <v>27</v>
      </c>
      <c r="G100" s="3" t="s">
        <v>0</v>
      </c>
      <c r="H100" s="3" t="s">
        <v>1</v>
      </c>
      <c r="I100" s="3" t="s">
        <v>2</v>
      </c>
      <c r="J100" s="3" t="s">
        <v>3</v>
      </c>
      <c r="K100" s="3" t="s">
        <v>4</v>
      </c>
      <c r="L100" s="4" t="s">
        <v>5</v>
      </c>
      <c r="M100" s="5" t="s">
        <v>6</v>
      </c>
      <c r="N100" s="5" t="s">
        <v>8</v>
      </c>
      <c r="O100" s="5" t="s">
        <v>9</v>
      </c>
      <c r="P100" s="6" t="s">
        <v>10</v>
      </c>
      <c r="Q100" s="7" t="s">
        <v>7</v>
      </c>
      <c r="R100" s="34"/>
    </row>
    <row r="101" spans="1:18" s="29" customFormat="1" ht="24" customHeight="1" x14ac:dyDescent="0.25">
      <c r="A101" s="34"/>
      <c r="B101" s="34"/>
      <c r="C101" s="34"/>
      <c r="D101" s="165" t="s">
        <v>897</v>
      </c>
      <c r="E101" s="46" t="s">
        <v>92</v>
      </c>
      <c r="F101" s="66" t="s">
        <v>398</v>
      </c>
      <c r="G101" s="71" t="s">
        <v>406</v>
      </c>
      <c r="H101" s="46" t="s">
        <v>23</v>
      </c>
      <c r="I101" s="72">
        <v>1</v>
      </c>
      <c r="J101" s="66">
        <v>100</v>
      </c>
      <c r="K101" s="47">
        <f>Tableau14[[#This Row],[Quantité annuelle indicative (non contractuelle), exprimée en unité de conditionnement ]]*Tableau14[[#This Row],[Conditionnement préféré par l''université, exprimé en unité de mesure]]</f>
        <v>100</v>
      </c>
      <c r="L101" s="31"/>
      <c r="M101" s="30"/>
      <c r="N101" s="32"/>
      <c r="O101" s="32"/>
      <c r="P101" s="33" t="e">
        <f>(Tableau14[[#This Row],[Prix TTC 
du conditionnement]]-#REF!)/Tableau14[[#This Row],[Conditionnement proposé par le candidat, exprimé en unité de mesure]]</f>
        <v>#REF!</v>
      </c>
      <c r="Q101" s="32" t="e">
        <f>Tableau14[[#This Row],[Prix TTC 
de l''unité de mesure]]*Tableau14[[#This Row],[Quantité annuelle indicative (non contractuelle), exprimée en unité de mesure]]</f>
        <v>#REF!</v>
      </c>
      <c r="R101" s="34"/>
    </row>
    <row r="102" spans="1:18" s="29" customFormat="1" ht="24" customHeight="1" x14ac:dyDescent="0.25">
      <c r="A102" s="34"/>
      <c r="B102" s="34"/>
      <c r="C102" s="34"/>
      <c r="D102" s="166"/>
      <c r="E102" s="46" t="s">
        <v>93</v>
      </c>
      <c r="F102" s="66" t="s">
        <v>399</v>
      </c>
      <c r="G102" s="73" t="s">
        <v>407</v>
      </c>
      <c r="H102" s="46" t="s">
        <v>23</v>
      </c>
      <c r="I102" s="72">
        <v>1</v>
      </c>
      <c r="J102" s="66">
        <v>100</v>
      </c>
      <c r="K102" s="47">
        <f>Tableau14[[#This Row],[Quantité annuelle indicative (non contractuelle), exprimée en unité de conditionnement ]]*Tableau14[[#This Row],[Conditionnement préféré par l''université, exprimé en unité de mesure]]</f>
        <v>100</v>
      </c>
      <c r="L102" s="58"/>
      <c r="M102" s="59"/>
      <c r="N102" s="60"/>
      <c r="O102" s="60"/>
      <c r="P102" s="61" t="e">
        <f>(Tableau14[[#This Row],[Prix TTC 
du conditionnement]]-#REF!)/Tableau14[[#This Row],[Conditionnement proposé par le candidat, exprimé en unité de mesure]]</f>
        <v>#REF!</v>
      </c>
      <c r="Q102" s="60" t="e">
        <f>Tableau14[[#This Row],[Prix TTC 
de l''unité de mesure]]*Tableau14[[#This Row],[Quantité annuelle indicative (non contractuelle), exprimée en unité de mesure]]</f>
        <v>#REF!</v>
      </c>
      <c r="R102" s="34"/>
    </row>
    <row r="103" spans="1:18" s="29" customFormat="1" ht="24" customHeight="1" x14ac:dyDescent="0.25">
      <c r="A103" s="34"/>
      <c r="B103" s="34"/>
      <c r="C103" s="34"/>
      <c r="D103" s="166"/>
      <c r="E103" s="46" t="s">
        <v>94</v>
      </c>
      <c r="F103" s="66" t="s">
        <v>400</v>
      </c>
      <c r="G103" s="73" t="s">
        <v>408</v>
      </c>
      <c r="H103" s="46" t="s">
        <v>23</v>
      </c>
      <c r="I103" s="72">
        <v>1</v>
      </c>
      <c r="J103" s="66">
        <v>100</v>
      </c>
      <c r="K103" s="47">
        <f>Tableau14[[#This Row],[Quantité annuelle indicative (non contractuelle), exprimée en unité de conditionnement ]]*Tableau14[[#This Row],[Conditionnement préféré par l''université, exprimé en unité de mesure]]</f>
        <v>100</v>
      </c>
      <c r="L103" s="31"/>
      <c r="M103" s="30"/>
      <c r="N103" s="32"/>
      <c r="O103" s="32"/>
      <c r="P103" s="33" t="e">
        <f>(Tableau14[[#This Row],[Prix TTC 
du conditionnement]]-#REF!)/Tableau14[[#This Row],[Conditionnement proposé par le candidat, exprimé en unité de mesure]]</f>
        <v>#REF!</v>
      </c>
      <c r="Q103" s="32" t="e">
        <f>Tableau14[[#This Row],[Prix TTC 
de l''unité de mesure]]*Tableau14[[#This Row],[Quantité annuelle indicative (non contractuelle), exprimée en unité de mesure]]</f>
        <v>#REF!</v>
      </c>
      <c r="R103" s="34"/>
    </row>
    <row r="104" spans="1:18" s="29" customFormat="1" ht="24" customHeight="1" x14ac:dyDescent="0.25">
      <c r="A104" s="34"/>
      <c r="B104" s="34"/>
      <c r="C104" s="34"/>
      <c r="D104" s="166" t="s">
        <v>892</v>
      </c>
      <c r="E104" s="46" t="s">
        <v>95</v>
      </c>
      <c r="F104" s="67" t="s">
        <v>401</v>
      </c>
      <c r="G104" s="74" t="s">
        <v>409</v>
      </c>
      <c r="H104" s="46" t="s">
        <v>23</v>
      </c>
      <c r="I104" s="72">
        <v>1</v>
      </c>
      <c r="J104" s="67">
        <v>25</v>
      </c>
      <c r="K104" s="47">
        <f>Tableau14[[#This Row],[Quantité annuelle indicative (non contractuelle), exprimée en unité de conditionnement ]]*Tableau14[[#This Row],[Conditionnement préféré par l''université, exprimé en unité de mesure]]</f>
        <v>25</v>
      </c>
      <c r="L104" s="31"/>
      <c r="M104" s="30"/>
      <c r="N104" s="32"/>
      <c r="O104" s="32"/>
      <c r="P104" s="33" t="e">
        <f>(Tableau14[[#This Row],[Prix TTC 
du conditionnement]]-#REF!)/Tableau14[[#This Row],[Conditionnement proposé par le candidat, exprimé en unité de mesure]]</f>
        <v>#REF!</v>
      </c>
      <c r="Q104" s="32" t="e">
        <f>Tableau14[[#This Row],[Prix TTC 
de l''unité de mesure]]*Tableau14[[#This Row],[Quantité annuelle indicative (non contractuelle), exprimée en unité de mesure]]</f>
        <v>#REF!</v>
      </c>
      <c r="R104" s="34"/>
    </row>
    <row r="105" spans="1:18" s="29" customFormat="1" ht="24" customHeight="1" x14ac:dyDescent="0.25">
      <c r="A105" s="34"/>
      <c r="B105" s="34"/>
      <c r="C105" s="34"/>
      <c r="D105" s="166" t="s">
        <v>893</v>
      </c>
      <c r="E105" s="46" t="s">
        <v>96</v>
      </c>
      <c r="F105" s="67" t="s">
        <v>402</v>
      </c>
      <c r="G105" s="74">
        <v>31260590</v>
      </c>
      <c r="H105" s="46" t="s">
        <v>23</v>
      </c>
      <c r="I105" s="72">
        <v>1</v>
      </c>
      <c r="J105" s="67">
        <v>25</v>
      </c>
      <c r="K105" s="47">
        <f>Tableau14[[#This Row],[Quantité annuelle indicative (non contractuelle), exprimée en unité de conditionnement ]]*Tableau14[[#This Row],[Conditionnement préféré par l''université, exprimé en unité de mesure]]</f>
        <v>25</v>
      </c>
      <c r="L105" s="31"/>
      <c r="M105" s="30"/>
      <c r="N105" s="32"/>
      <c r="O105" s="32"/>
      <c r="P105" s="33" t="e">
        <f>(Tableau14[[#This Row],[Prix TTC 
du conditionnement]]-#REF!)/Tableau14[[#This Row],[Conditionnement proposé par le candidat, exprimé en unité de mesure]]</f>
        <v>#REF!</v>
      </c>
      <c r="Q105" s="32" t="e">
        <f>Tableau14[[#This Row],[Prix TTC 
de l''unité de mesure]]*Tableau14[[#This Row],[Quantité annuelle indicative (non contractuelle), exprimée en unité de mesure]]</f>
        <v>#REF!</v>
      </c>
      <c r="R105" s="34"/>
    </row>
    <row r="106" spans="1:18" s="29" customFormat="1" ht="24" customHeight="1" x14ac:dyDescent="0.25">
      <c r="A106" s="34"/>
      <c r="B106" s="34"/>
      <c r="C106" s="34"/>
      <c r="D106" s="166" t="s">
        <v>894</v>
      </c>
      <c r="E106" s="46" t="s">
        <v>97</v>
      </c>
      <c r="F106" s="67" t="s">
        <v>403</v>
      </c>
      <c r="G106" s="74">
        <v>31271252</v>
      </c>
      <c r="H106" s="46" t="s">
        <v>23</v>
      </c>
      <c r="I106" s="72">
        <v>1</v>
      </c>
      <c r="J106" s="67">
        <v>25</v>
      </c>
      <c r="K106" s="47">
        <f>Tableau14[[#This Row],[Quantité annuelle indicative (non contractuelle), exprimée en unité de conditionnement ]]*Tableau14[[#This Row],[Conditionnement préféré par l''université, exprimé en unité de mesure]]</f>
        <v>25</v>
      </c>
      <c r="L106" s="31"/>
      <c r="M106" s="30"/>
      <c r="N106" s="32"/>
      <c r="O106" s="32"/>
      <c r="P106" s="33" t="e">
        <f>(Tableau14[[#This Row],[Prix TTC 
du conditionnement]]-#REF!)/Tableau14[[#This Row],[Conditionnement proposé par le candidat, exprimé en unité de mesure]]</f>
        <v>#REF!</v>
      </c>
      <c r="Q106" s="32" t="e">
        <f>Tableau14[[#This Row],[Prix TTC 
de l''unité de mesure]]*Tableau14[[#This Row],[Quantité annuelle indicative (non contractuelle), exprimée en unité de mesure]]</f>
        <v>#REF!</v>
      </c>
      <c r="R106" s="34"/>
    </row>
    <row r="107" spans="1:18" s="29" customFormat="1" ht="24" customHeight="1" x14ac:dyDescent="0.25">
      <c r="A107" s="34"/>
      <c r="B107" s="34"/>
      <c r="C107" s="34"/>
      <c r="D107" s="166" t="s">
        <v>895</v>
      </c>
      <c r="E107" s="46" t="s">
        <v>98</v>
      </c>
      <c r="F107" s="67" t="s">
        <v>404</v>
      </c>
      <c r="G107" s="74" t="s">
        <v>410</v>
      </c>
      <c r="H107" s="46" t="s">
        <v>23</v>
      </c>
      <c r="I107" s="72">
        <v>1</v>
      </c>
      <c r="J107" s="67">
        <v>25</v>
      </c>
      <c r="K107" s="47">
        <f>Tableau14[[#This Row],[Quantité annuelle indicative (non contractuelle), exprimée en unité de conditionnement ]]*Tableau14[[#This Row],[Conditionnement préféré par l''université, exprimé en unité de mesure]]</f>
        <v>25</v>
      </c>
      <c r="L107" s="31"/>
      <c r="M107" s="30"/>
      <c r="N107" s="32"/>
      <c r="O107" s="32"/>
      <c r="P107" s="33" t="e">
        <f>(Tableau14[[#This Row],[Prix TTC 
du conditionnement]]-#REF!)/Tableau14[[#This Row],[Conditionnement proposé par le candidat, exprimé en unité de mesure]]</f>
        <v>#REF!</v>
      </c>
      <c r="Q107" s="32" t="e">
        <f>Tableau14[[#This Row],[Prix TTC 
de l''unité de mesure]]*Tableau14[[#This Row],[Quantité annuelle indicative (non contractuelle), exprimée en unité de mesure]]</f>
        <v>#REF!</v>
      </c>
      <c r="R107" s="34"/>
    </row>
    <row r="108" spans="1:18" s="29" customFormat="1" ht="24" customHeight="1" x14ac:dyDescent="0.25">
      <c r="A108" s="34"/>
      <c r="B108" s="34"/>
      <c r="C108" s="34"/>
      <c r="D108" s="166" t="s">
        <v>896</v>
      </c>
      <c r="E108" s="46" t="s">
        <v>99</v>
      </c>
      <c r="F108" s="67" t="s">
        <v>405</v>
      </c>
      <c r="G108" s="74" t="s">
        <v>411</v>
      </c>
      <c r="H108" s="46" t="s">
        <v>23</v>
      </c>
      <c r="I108" s="72">
        <v>1</v>
      </c>
      <c r="J108" s="67">
        <v>25</v>
      </c>
      <c r="K108" s="47">
        <f>Tableau14[[#This Row],[Quantité annuelle indicative (non contractuelle), exprimée en unité de conditionnement ]]*Tableau14[[#This Row],[Conditionnement préféré par l''université, exprimé en unité de mesure]]</f>
        <v>25</v>
      </c>
      <c r="L108" s="31"/>
      <c r="M108" s="30"/>
      <c r="N108" s="32"/>
      <c r="O108" s="32"/>
      <c r="P108" s="33" t="e">
        <f>(Tableau14[[#This Row],[Prix TTC 
du conditionnement]]-#REF!)/Tableau14[[#This Row],[Conditionnement proposé par le candidat, exprimé en unité de mesure]]</f>
        <v>#REF!</v>
      </c>
      <c r="Q108" s="32" t="e">
        <f>Tableau14[[#This Row],[Prix TTC 
de l''unité de mesure]]*Tableau14[[#This Row],[Quantité annuelle indicative (non contractuelle), exprimée en unité de mesure]]</f>
        <v>#REF!</v>
      </c>
      <c r="R108" s="34"/>
    </row>
    <row r="109" spans="1:18" s="29" customFormat="1" ht="24" customHeight="1" x14ac:dyDescent="0.25">
      <c r="A109" s="34"/>
      <c r="B109" s="34"/>
      <c r="C109" s="34"/>
      <c r="D109" s="167"/>
      <c r="E109" s="46" t="s">
        <v>100</v>
      </c>
      <c r="F109" s="68" t="s">
        <v>412</v>
      </c>
      <c r="G109" s="68" t="s">
        <v>413</v>
      </c>
      <c r="H109" s="46" t="s">
        <v>23</v>
      </c>
      <c r="I109" s="72">
        <v>1</v>
      </c>
      <c r="J109" s="68">
        <v>25</v>
      </c>
      <c r="K109" s="47">
        <f>Tableau14[[#This Row],[Quantité annuelle indicative (non contractuelle), exprimée en unité de conditionnement ]]*Tableau14[[#This Row],[Conditionnement préféré par l''université, exprimé en unité de mesure]]</f>
        <v>25</v>
      </c>
      <c r="L109" s="31"/>
      <c r="M109" s="30"/>
      <c r="N109" s="32"/>
      <c r="O109" s="32"/>
      <c r="P109" s="33" t="e">
        <f>(Tableau14[[#This Row],[Prix TTC 
du conditionnement]]-#REF!)/Tableau14[[#This Row],[Conditionnement proposé par le candidat, exprimé en unité de mesure]]</f>
        <v>#REF!</v>
      </c>
      <c r="Q109" s="32" t="e">
        <f>Tableau14[[#This Row],[Prix TTC 
de l''unité de mesure]]*Tableau14[[#This Row],[Quantité annuelle indicative (non contractuelle), exprimée en unité de mesure]]</f>
        <v>#REF!</v>
      </c>
      <c r="R109" s="34"/>
    </row>
    <row r="110" spans="1:18" s="29" customFormat="1" ht="24" customHeight="1" x14ac:dyDescent="0.25">
      <c r="A110" s="34"/>
      <c r="B110" s="34"/>
      <c r="C110" s="34"/>
      <c r="D110" s="216" t="s">
        <v>898</v>
      </c>
      <c r="E110" s="46" t="s">
        <v>101</v>
      </c>
      <c r="F110" s="70" t="s">
        <v>29</v>
      </c>
      <c r="G110" s="70" t="s">
        <v>414</v>
      </c>
      <c r="H110" s="46" t="s">
        <v>23</v>
      </c>
      <c r="I110" s="72">
        <v>1</v>
      </c>
      <c r="J110" s="70">
        <v>50</v>
      </c>
      <c r="K110" s="47">
        <f>Tableau14[[#This Row],[Quantité annuelle indicative (non contractuelle), exprimée en unité de conditionnement ]]*Tableau14[[#This Row],[Conditionnement préféré par l''université, exprimé en unité de mesure]]</f>
        <v>50</v>
      </c>
      <c r="L110" s="31"/>
      <c r="M110" s="30"/>
      <c r="N110" s="32"/>
      <c r="O110" s="32"/>
      <c r="P110" s="33" t="e">
        <f>(Tableau14[[#This Row],[Prix TTC 
du conditionnement]]-#REF!)/Tableau14[[#This Row],[Conditionnement proposé par le candidat, exprimé en unité de mesure]]</f>
        <v>#REF!</v>
      </c>
      <c r="Q110" s="32" t="e">
        <f>Tableau14[[#This Row],[Prix TTC 
de l''unité de mesure]]*Tableau14[[#This Row],[Quantité annuelle indicative (non contractuelle), exprimée en unité de mesure]]</f>
        <v>#REF!</v>
      </c>
      <c r="R110" s="34"/>
    </row>
    <row r="111" spans="1:18" s="29" customFormat="1" ht="24" customHeight="1" x14ac:dyDescent="0.25">
      <c r="A111" s="34"/>
      <c r="B111" s="34"/>
      <c r="C111" s="34"/>
      <c r="D111" s="217"/>
      <c r="E111" s="46" t="s">
        <v>102</v>
      </c>
      <c r="F111" s="66" t="s">
        <v>30</v>
      </c>
      <c r="G111" s="66" t="s">
        <v>415</v>
      </c>
      <c r="H111" s="46" t="s">
        <v>23</v>
      </c>
      <c r="I111" s="72">
        <v>1</v>
      </c>
      <c r="J111" s="66">
        <v>50</v>
      </c>
      <c r="K111" s="47">
        <f>Tableau14[[#This Row],[Quantité annuelle indicative (non contractuelle), exprimée en unité de conditionnement ]]*Tableau14[[#This Row],[Conditionnement préféré par l''université, exprimé en unité de mesure]]</f>
        <v>50</v>
      </c>
      <c r="L111" s="31"/>
      <c r="M111" s="30"/>
      <c r="N111" s="32"/>
      <c r="O111" s="32"/>
      <c r="P111" s="33" t="e">
        <f>(Tableau14[[#This Row],[Prix TTC 
du conditionnement]]-#REF!)/Tableau14[[#This Row],[Conditionnement proposé par le candidat, exprimé en unité de mesure]]</f>
        <v>#REF!</v>
      </c>
      <c r="Q111" s="32" t="e">
        <f>Tableau14[[#This Row],[Prix TTC 
de l''unité de mesure]]*Tableau14[[#This Row],[Quantité annuelle indicative (non contractuelle), exprimée en unité de mesure]]</f>
        <v>#REF!</v>
      </c>
      <c r="R111" s="34"/>
    </row>
    <row r="112" spans="1:18" s="29" customFormat="1" ht="24" customHeight="1" x14ac:dyDescent="0.25">
      <c r="A112" s="34"/>
      <c r="B112" s="34"/>
      <c r="C112" s="34"/>
      <c r="D112" s="217"/>
      <c r="E112" s="46" t="s">
        <v>103</v>
      </c>
      <c r="F112" s="66" t="s">
        <v>31</v>
      </c>
      <c r="G112" s="66" t="s">
        <v>416</v>
      </c>
      <c r="H112" s="46" t="s">
        <v>23</v>
      </c>
      <c r="I112" s="72">
        <v>1</v>
      </c>
      <c r="J112" s="66">
        <v>50</v>
      </c>
      <c r="K112" s="47">
        <f>Tableau14[[#This Row],[Quantité annuelle indicative (non contractuelle), exprimée en unité de conditionnement ]]*Tableau14[[#This Row],[Conditionnement préféré par l''université, exprimé en unité de mesure]]</f>
        <v>50</v>
      </c>
      <c r="L112" s="31"/>
      <c r="M112" s="30"/>
      <c r="N112" s="32"/>
      <c r="O112" s="32"/>
      <c r="P112" s="33" t="e">
        <f>(Tableau14[[#This Row],[Prix TTC 
du conditionnement]]-#REF!)/Tableau14[[#This Row],[Conditionnement proposé par le candidat, exprimé en unité de mesure]]</f>
        <v>#REF!</v>
      </c>
      <c r="Q112" s="32" t="e">
        <f>Tableau14[[#This Row],[Prix TTC 
de l''unité de mesure]]*Tableau14[[#This Row],[Quantité annuelle indicative (non contractuelle), exprimée en unité de mesure]]</f>
        <v>#REF!</v>
      </c>
      <c r="R112" s="34"/>
    </row>
    <row r="113" spans="1:18" s="29" customFormat="1" ht="24" customHeight="1" x14ac:dyDescent="0.25">
      <c r="A113" s="34"/>
      <c r="B113" s="34"/>
      <c r="C113" s="34"/>
      <c r="D113" s="217"/>
      <c r="E113" s="46" t="s">
        <v>104</v>
      </c>
      <c r="F113" s="66" t="s">
        <v>32</v>
      </c>
      <c r="G113" s="66" t="s">
        <v>417</v>
      </c>
      <c r="H113" s="46" t="s">
        <v>23</v>
      </c>
      <c r="I113" s="72">
        <v>1</v>
      </c>
      <c r="J113" s="66">
        <v>50</v>
      </c>
      <c r="K113" s="47">
        <f>Tableau14[[#This Row],[Quantité annuelle indicative (non contractuelle), exprimée en unité de conditionnement ]]*Tableau14[[#This Row],[Conditionnement préféré par l''université, exprimé en unité de mesure]]</f>
        <v>50</v>
      </c>
      <c r="L113" s="31"/>
      <c r="M113" s="30"/>
      <c r="N113" s="32"/>
      <c r="O113" s="32"/>
      <c r="P113" s="33" t="e">
        <f>(Tableau14[[#This Row],[Prix TTC 
du conditionnement]]-#REF!)/Tableau14[[#This Row],[Conditionnement proposé par le candidat, exprimé en unité de mesure]]</f>
        <v>#REF!</v>
      </c>
      <c r="Q113" s="32" t="e">
        <f>Tableau14[[#This Row],[Prix TTC 
de l''unité de mesure]]*Tableau14[[#This Row],[Quantité annuelle indicative (non contractuelle), exprimée en unité de mesure]]</f>
        <v>#REF!</v>
      </c>
      <c r="R113" s="34"/>
    </row>
    <row r="114" spans="1:18" s="29" customFormat="1" ht="24" customHeight="1" x14ac:dyDescent="0.25">
      <c r="A114" s="34"/>
      <c r="B114" s="34"/>
      <c r="C114" s="34"/>
      <c r="D114" s="217"/>
      <c r="E114" s="46" t="s">
        <v>105</v>
      </c>
      <c r="F114" s="66" t="s">
        <v>33</v>
      </c>
      <c r="G114" s="66" t="s">
        <v>418</v>
      </c>
      <c r="H114" s="46" t="s">
        <v>23</v>
      </c>
      <c r="I114" s="72">
        <v>1</v>
      </c>
      <c r="J114" s="66">
        <v>50</v>
      </c>
      <c r="K114" s="47">
        <f>Tableau14[[#This Row],[Quantité annuelle indicative (non contractuelle), exprimée en unité de conditionnement ]]*Tableau14[[#This Row],[Conditionnement préféré par l''université, exprimé en unité de mesure]]</f>
        <v>50</v>
      </c>
      <c r="L114" s="31"/>
      <c r="M114" s="30"/>
      <c r="N114" s="32"/>
      <c r="O114" s="32"/>
      <c r="P114" s="33" t="e">
        <f>(Tableau14[[#This Row],[Prix TTC 
du conditionnement]]-#REF!)/Tableau14[[#This Row],[Conditionnement proposé par le candidat, exprimé en unité de mesure]]</f>
        <v>#REF!</v>
      </c>
      <c r="Q114" s="32" t="e">
        <f>Tableau14[[#This Row],[Prix TTC 
de l''unité de mesure]]*Tableau14[[#This Row],[Quantité annuelle indicative (non contractuelle), exprimée en unité de mesure]]</f>
        <v>#REF!</v>
      </c>
      <c r="R114" s="34"/>
    </row>
    <row r="115" spans="1:18" s="29" customFormat="1" ht="24" customHeight="1" x14ac:dyDescent="0.25">
      <c r="A115" s="34"/>
      <c r="B115" s="34"/>
      <c r="C115" s="34"/>
      <c r="D115" s="217"/>
      <c r="E115" s="46" t="s">
        <v>106</v>
      </c>
      <c r="F115" s="66" t="s">
        <v>419</v>
      </c>
      <c r="G115" s="66" t="s">
        <v>420</v>
      </c>
      <c r="H115" s="46" t="s">
        <v>23</v>
      </c>
      <c r="I115" s="72">
        <v>1</v>
      </c>
      <c r="J115" s="66">
        <v>50</v>
      </c>
      <c r="K115" s="47">
        <f>Tableau14[[#This Row],[Quantité annuelle indicative (non contractuelle), exprimée en unité de conditionnement ]]*Tableau14[[#This Row],[Conditionnement préféré par l''université, exprimé en unité de mesure]]</f>
        <v>50</v>
      </c>
      <c r="L115" s="31"/>
      <c r="M115" s="30"/>
      <c r="N115" s="32"/>
      <c r="O115" s="32"/>
      <c r="P115" s="33" t="e">
        <f>(Tableau14[[#This Row],[Prix TTC 
du conditionnement]]-#REF!)/Tableau14[[#This Row],[Conditionnement proposé par le candidat, exprimé en unité de mesure]]</f>
        <v>#REF!</v>
      </c>
      <c r="Q115" s="32" t="e">
        <f>Tableau14[[#This Row],[Prix TTC 
de l''unité de mesure]]*Tableau14[[#This Row],[Quantité annuelle indicative (non contractuelle), exprimée en unité de mesure]]</f>
        <v>#REF!</v>
      </c>
      <c r="R115" s="34"/>
    </row>
    <row r="116" spans="1:18" s="29" customFormat="1" ht="24" customHeight="1" x14ac:dyDescent="0.25">
      <c r="A116" s="34"/>
      <c r="B116" s="34"/>
      <c r="C116" s="34"/>
      <c r="D116" s="217"/>
      <c r="E116" s="46" t="s">
        <v>107</v>
      </c>
      <c r="F116" s="67" t="s">
        <v>421</v>
      </c>
      <c r="G116" s="67" t="s">
        <v>422</v>
      </c>
      <c r="H116" s="46" t="s">
        <v>23</v>
      </c>
      <c r="I116" s="72">
        <v>1</v>
      </c>
      <c r="J116" s="67">
        <v>50</v>
      </c>
      <c r="K116" s="47">
        <f>Tableau14[[#This Row],[Quantité annuelle indicative (non contractuelle), exprimée en unité de conditionnement ]]*Tableau14[[#This Row],[Conditionnement préféré par l''université, exprimé en unité de mesure]]</f>
        <v>50</v>
      </c>
      <c r="L116" s="31"/>
      <c r="M116" s="30"/>
      <c r="N116" s="32"/>
      <c r="O116" s="32"/>
      <c r="P116" s="33" t="e">
        <f>(Tableau14[[#This Row],[Prix TTC 
du conditionnement]]-#REF!)/Tableau14[[#This Row],[Conditionnement proposé par le candidat, exprimé en unité de mesure]]</f>
        <v>#REF!</v>
      </c>
      <c r="Q116" s="32" t="e">
        <f>Tableau14[[#This Row],[Prix TTC 
de l''unité de mesure]]*Tableau14[[#This Row],[Quantité annuelle indicative (non contractuelle), exprimée en unité de mesure]]</f>
        <v>#REF!</v>
      </c>
      <c r="R116" s="34"/>
    </row>
    <row r="117" spans="1:18" s="29" customFormat="1" ht="24" customHeight="1" x14ac:dyDescent="0.25">
      <c r="A117" s="34"/>
      <c r="B117" s="34"/>
      <c r="C117" s="34"/>
      <c r="D117" s="217"/>
      <c r="E117" s="46" t="s">
        <v>108</v>
      </c>
      <c r="F117" s="67" t="s">
        <v>423</v>
      </c>
      <c r="G117" s="67" t="s">
        <v>424</v>
      </c>
      <c r="H117" s="46" t="s">
        <v>23</v>
      </c>
      <c r="I117" s="72">
        <v>1</v>
      </c>
      <c r="J117" s="67">
        <v>50</v>
      </c>
      <c r="K117" s="47">
        <f>Tableau14[[#This Row],[Quantité annuelle indicative (non contractuelle), exprimée en unité de conditionnement ]]*Tableau14[[#This Row],[Conditionnement préféré par l''université, exprimé en unité de mesure]]</f>
        <v>50</v>
      </c>
      <c r="L117" s="31"/>
      <c r="M117" s="30"/>
      <c r="N117" s="32"/>
      <c r="O117" s="32"/>
      <c r="P117" s="33" t="e">
        <f>(Tableau14[[#This Row],[Prix TTC 
du conditionnement]]-#REF!)/Tableau14[[#This Row],[Conditionnement proposé par le candidat, exprimé en unité de mesure]]</f>
        <v>#REF!</v>
      </c>
      <c r="Q117" s="32" t="e">
        <f>Tableau14[[#This Row],[Prix TTC 
de l''unité de mesure]]*Tableau14[[#This Row],[Quantité annuelle indicative (non contractuelle), exprimée en unité de mesure]]</f>
        <v>#REF!</v>
      </c>
      <c r="R117" s="34"/>
    </row>
    <row r="118" spans="1:18" s="29" customFormat="1" ht="24" customHeight="1" x14ac:dyDescent="0.25">
      <c r="A118" s="34"/>
      <c r="B118" s="34"/>
      <c r="C118" s="34"/>
      <c r="D118" s="217"/>
      <c r="E118" s="46" t="s">
        <v>109</v>
      </c>
      <c r="F118" s="67" t="s">
        <v>425</v>
      </c>
      <c r="G118" s="67" t="s">
        <v>426</v>
      </c>
      <c r="H118" s="46" t="s">
        <v>23</v>
      </c>
      <c r="I118" s="72">
        <v>1</v>
      </c>
      <c r="J118" s="67">
        <v>50</v>
      </c>
      <c r="K118" s="47">
        <f>Tableau14[[#This Row],[Quantité annuelle indicative (non contractuelle), exprimée en unité de conditionnement ]]*Tableau14[[#This Row],[Conditionnement préféré par l''université, exprimé en unité de mesure]]</f>
        <v>50</v>
      </c>
      <c r="L118" s="31"/>
      <c r="M118" s="30"/>
      <c r="N118" s="32"/>
      <c r="O118" s="32"/>
      <c r="P118" s="33" t="e">
        <f>(Tableau14[[#This Row],[Prix TTC 
du conditionnement]]-#REF!)/Tableau14[[#This Row],[Conditionnement proposé par le candidat, exprimé en unité de mesure]]</f>
        <v>#REF!</v>
      </c>
      <c r="Q118" s="32" t="e">
        <f>Tableau14[[#This Row],[Prix TTC 
de l''unité de mesure]]*Tableau14[[#This Row],[Quantité annuelle indicative (non contractuelle), exprimée en unité de mesure]]</f>
        <v>#REF!</v>
      </c>
      <c r="R118" s="34"/>
    </row>
    <row r="119" spans="1:18" s="29" customFormat="1" ht="24" customHeight="1" x14ac:dyDescent="0.25">
      <c r="A119" s="34"/>
      <c r="B119" s="34"/>
      <c r="C119" s="34"/>
      <c r="D119" s="218"/>
      <c r="E119" s="46" t="s">
        <v>110</v>
      </c>
      <c r="F119" s="67" t="s">
        <v>427</v>
      </c>
      <c r="G119" s="67" t="s">
        <v>428</v>
      </c>
      <c r="H119" s="46" t="s">
        <v>23</v>
      </c>
      <c r="I119" s="72">
        <v>1</v>
      </c>
      <c r="J119" s="67">
        <v>50</v>
      </c>
      <c r="K119" s="47">
        <f>Tableau14[[#This Row],[Quantité annuelle indicative (non contractuelle), exprimée en unité de conditionnement ]]*Tableau14[[#This Row],[Conditionnement préféré par l''université, exprimé en unité de mesure]]</f>
        <v>50</v>
      </c>
      <c r="L119" s="19"/>
      <c r="M119" s="18"/>
      <c r="N119" s="20"/>
      <c r="O119" s="20"/>
      <c r="P119" s="21" t="e">
        <f>(Tableau14[[#This Row],[Prix TTC 
du conditionnement]]-#REF!)/Tableau14[[#This Row],[Conditionnement proposé par le candidat, exprimé en unité de mesure]]</f>
        <v>#REF!</v>
      </c>
      <c r="Q119" s="20" t="e">
        <f>Tableau14[[#This Row],[Prix TTC 
de l''unité de mesure]]*Tableau14[[#This Row],[Quantité annuelle indicative (non contractuelle), exprimée en unité de mesure]]</f>
        <v>#REF!</v>
      </c>
      <c r="R119" s="34"/>
    </row>
    <row r="120" spans="1:18" s="29" customFormat="1" ht="24" customHeight="1" thickBot="1" x14ac:dyDescent="0.3">
      <c r="A120" s="34"/>
      <c r="B120" s="34"/>
      <c r="C120" s="34"/>
      <c r="D120" s="24"/>
      <c r="E120" s="24"/>
      <c r="F120" s="38"/>
      <c r="G120" s="24"/>
      <c r="H120" s="24"/>
      <c r="I120" s="24"/>
      <c r="J120" s="24"/>
      <c r="K120" s="24"/>
      <c r="L120" s="24"/>
      <c r="M120" s="24"/>
      <c r="N120" s="24"/>
      <c r="O120" s="24"/>
      <c r="P120" s="24"/>
      <c r="Q120" s="24"/>
      <c r="R120" s="34"/>
    </row>
    <row r="121" spans="1:18" s="29" customFormat="1" ht="24" customHeight="1" thickBot="1" x14ac:dyDescent="0.3">
      <c r="A121" s="34"/>
      <c r="B121" s="34"/>
      <c r="C121" s="34"/>
      <c r="D121" s="45"/>
      <c r="E121" s="204" t="s">
        <v>429</v>
      </c>
      <c r="F121" s="205"/>
      <c r="G121" s="205"/>
      <c r="H121" s="205"/>
      <c r="I121" s="205"/>
      <c r="J121" s="205"/>
      <c r="K121" s="205"/>
      <c r="L121" s="205"/>
      <c r="M121" s="205"/>
      <c r="N121" s="205"/>
      <c r="O121" s="206"/>
      <c r="P121" s="207"/>
      <c r="Q121" s="208"/>
      <c r="R121" s="34"/>
    </row>
    <row r="122" spans="1:18" s="29" customFormat="1" ht="24" customHeight="1" thickBot="1" x14ac:dyDescent="0.3">
      <c r="A122" s="34"/>
      <c r="B122" s="34"/>
      <c r="C122" s="34"/>
      <c r="D122" s="25"/>
      <c r="E122" s="25"/>
      <c r="F122" s="39"/>
      <c r="G122" s="25"/>
      <c r="H122" s="25"/>
      <c r="I122" s="25"/>
      <c r="J122" s="25"/>
      <c r="K122" s="25"/>
      <c r="L122" s="25"/>
      <c r="M122" s="25"/>
      <c r="N122" s="25"/>
      <c r="O122" s="25"/>
      <c r="P122" s="28"/>
      <c r="Q122" s="28"/>
      <c r="R122" s="34"/>
    </row>
    <row r="123" spans="1:18" s="29" customFormat="1" ht="24" customHeight="1" thickBot="1" x14ac:dyDescent="0.3">
      <c r="A123" s="34"/>
      <c r="B123" s="34"/>
      <c r="C123" s="34"/>
      <c r="D123" s="45"/>
      <c r="E123" s="27" t="s">
        <v>22</v>
      </c>
      <c r="F123" s="40" t="s">
        <v>27</v>
      </c>
      <c r="G123" s="3" t="s">
        <v>0</v>
      </c>
      <c r="H123" s="3" t="s">
        <v>1</v>
      </c>
      <c r="I123" s="3" t="s">
        <v>2</v>
      </c>
      <c r="J123" s="3" t="s">
        <v>3</v>
      </c>
      <c r="K123" s="3" t="s">
        <v>4</v>
      </c>
      <c r="L123" s="4" t="s">
        <v>5</v>
      </c>
      <c r="M123" s="5" t="s">
        <v>6</v>
      </c>
      <c r="N123" s="5" t="s">
        <v>8</v>
      </c>
      <c r="O123" s="5" t="s">
        <v>9</v>
      </c>
      <c r="P123" s="6" t="s">
        <v>10</v>
      </c>
      <c r="Q123" s="7" t="s">
        <v>7</v>
      </c>
      <c r="R123" s="34"/>
    </row>
    <row r="124" spans="1:18" s="29" customFormat="1" ht="24" customHeight="1" x14ac:dyDescent="0.25">
      <c r="A124" s="34"/>
      <c r="B124" s="34"/>
      <c r="C124" s="34"/>
      <c r="D124" s="170" t="s">
        <v>905</v>
      </c>
      <c r="E124" s="35" t="s">
        <v>111</v>
      </c>
      <c r="F124" s="79" t="s">
        <v>430</v>
      </c>
      <c r="G124" s="80" t="s">
        <v>448</v>
      </c>
      <c r="H124" s="46" t="s">
        <v>23</v>
      </c>
      <c r="I124" s="72">
        <v>1</v>
      </c>
      <c r="J124" s="79">
        <v>50</v>
      </c>
      <c r="K124" s="36">
        <f>Tableau145[[#This Row],[Quantité annuelle indicative (non contractuelle), exprimée en unité de conditionnement ]]*Tableau145[[#This Row],[Conditionnement préféré par l''université, exprimé en unité de mesure]]</f>
        <v>50</v>
      </c>
      <c r="L124" s="31"/>
      <c r="M124" s="30"/>
      <c r="N124" s="32"/>
      <c r="O124" s="32"/>
      <c r="P124" s="33" t="e">
        <f>(Tableau145[[#This Row],[Prix TTC 
du conditionnement]]-#REF!)/Tableau145[[#This Row],[Conditionnement proposé par le candidat, exprimé en unité de mesure]]</f>
        <v>#REF!</v>
      </c>
      <c r="Q124" s="32" t="e">
        <f>Tableau145[[#This Row],[Prix TTC 
de l''unité de mesure]]*Tableau145[[#This Row],[Quantité annuelle indicative (non contractuelle), exprimée en unité de mesure]]</f>
        <v>#REF!</v>
      </c>
      <c r="R124" s="34"/>
    </row>
    <row r="125" spans="1:18" s="29" customFormat="1" ht="24" customHeight="1" x14ac:dyDescent="0.25">
      <c r="A125" s="34"/>
      <c r="B125" s="34"/>
      <c r="C125" s="34"/>
      <c r="D125" s="171" t="s">
        <v>899</v>
      </c>
      <c r="E125" s="35" t="s">
        <v>112</v>
      </c>
      <c r="F125" s="79" t="s">
        <v>431</v>
      </c>
      <c r="G125" s="81" t="s">
        <v>449</v>
      </c>
      <c r="H125" s="46" t="s">
        <v>23</v>
      </c>
      <c r="I125" s="72">
        <v>1</v>
      </c>
      <c r="J125" s="79">
        <v>50</v>
      </c>
      <c r="K125" s="36">
        <f>Tableau145[[#This Row],[Quantité annuelle indicative (non contractuelle), exprimée en unité de conditionnement ]]*Tableau145[[#This Row],[Conditionnement préféré par l''université, exprimé en unité de mesure]]</f>
        <v>50</v>
      </c>
      <c r="L125" s="31"/>
      <c r="M125" s="30"/>
      <c r="N125" s="32"/>
      <c r="O125" s="32"/>
      <c r="P125" s="33" t="e">
        <f>(Tableau145[[#This Row],[Prix TTC 
du conditionnement]]-#REF!)/Tableau145[[#This Row],[Conditionnement proposé par le candidat, exprimé en unité de mesure]]</f>
        <v>#REF!</v>
      </c>
      <c r="Q125" s="32" t="e">
        <f>Tableau145[[#This Row],[Prix TTC 
de l''unité de mesure]]*Tableau145[[#This Row],[Quantité annuelle indicative (non contractuelle), exprimée en unité de mesure]]</f>
        <v>#REF!</v>
      </c>
      <c r="R125" s="34"/>
    </row>
    <row r="126" spans="1:18" s="29" customFormat="1" ht="24" customHeight="1" x14ac:dyDescent="0.25">
      <c r="A126" s="34"/>
      <c r="B126" s="34"/>
      <c r="C126" s="34"/>
      <c r="D126" s="171"/>
      <c r="E126" s="35" t="s">
        <v>113</v>
      </c>
      <c r="F126" s="82" t="s">
        <v>432</v>
      </c>
      <c r="G126" s="83" t="s">
        <v>330</v>
      </c>
      <c r="H126" s="46" t="s">
        <v>23</v>
      </c>
      <c r="I126" s="72">
        <v>1</v>
      </c>
      <c r="J126" s="82">
        <v>50</v>
      </c>
      <c r="K126" s="36">
        <f>Tableau145[[#This Row],[Quantité annuelle indicative (non contractuelle), exprimée en unité de conditionnement ]]*Tableau145[[#This Row],[Conditionnement préféré par l''université, exprimé en unité de mesure]]</f>
        <v>50</v>
      </c>
      <c r="L126" s="31"/>
      <c r="M126" s="30"/>
      <c r="N126" s="32"/>
      <c r="O126" s="32"/>
      <c r="P126" s="33" t="e">
        <f>(Tableau145[[#This Row],[Prix TTC 
du conditionnement]]-#REF!)/Tableau145[[#This Row],[Conditionnement proposé par le candidat, exprimé en unité de mesure]]</f>
        <v>#REF!</v>
      </c>
      <c r="Q126" s="32" t="e">
        <f>Tableau145[[#This Row],[Prix TTC 
de l''unité de mesure]]*Tableau145[[#This Row],[Quantité annuelle indicative (non contractuelle), exprimée en unité de mesure]]</f>
        <v>#REF!</v>
      </c>
      <c r="R126" s="34"/>
    </row>
    <row r="127" spans="1:18" s="29" customFormat="1" ht="24" customHeight="1" x14ac:dyDescent="0.25">
      <c r="A127" s="34"/>
      <c r="B127" s="34"/>
      <c r="C127" s="34"/>
      <c r="D127" s="171" t="s">
        <v>900</v>
      </c>
      <c r="E127" s="35" t="s">
        <v>114</v>
      </c>
      <c r="F127" s="79" t="s">
        <v>433</v>
      </c>
      <c r="G127" s="81" t="s">
        <v>450</v>
      </c>
      <c r="H127" s="46" t="s">
        <v>23</v>
      </c>
      <c r="I127" s="72">
        <v>1</v>
      </c>
      <c r="J127" s="79">
        <v>50</v>
      </c>
      <c r="K127" s="36">
        <f>Tableau145[[#This Row],[Quantité annuelle indicative (non contractuelle), exprimée en unité de conditionnement ]]*Tableau145[[#This Row],[Conditionnement préféré par l''université, exprimé en unité de mesure]]</f>
        <v>50</v>
      </c>
      <c r="L127" s="31"/>
      <c r="M127" s="30"/>
      <c r="N127" s="32"/>
      <c r="O127" s="32"/>
      <c r="P127" s="33" t="e">
        <f>(Tableau145[[#This Row],[Prix TTC 
du conditionnement]]-#REF!)/Tableau145[[#This Row],[Conditionnement proposé par le candidat, exprimé en unité de mesure]]</f>
        <v>#REF!</v>
      </c>
      <c r="Q127" s="32" t="e">
        <f>Tableau145[[#This Row],[Prix TTC 
de l''unité de mesure]]*Tableau145[[#This Row],[Quantité annuelle indicative (non contractuelle), exprimée en unité de mesure]]</f>
        <v>#REF!</v>
      </c>
      <c r="R127" s="34"/>
    </row>
    <row r="128" spans="1:18" s="29" customFormat="1" ht="24" customHeight="1" x14ac:dyDescent="0.25">
      <c r="A128" s="34"/>
      <c r="B128" s="34"/>
      <c r="C128" s="34"/>
      <c r="D128" s="171"/>
      <c r="E128" s="35" t="s">
        <v>115</v>
      </c>
      <c r="F128" s="82" t="s">
        <v>432</v>
      </c>
      <c r="G128" s="83" t="s">
        <v>330</v>
      </c>
      <c r="H128" s="46" t="s">
        <v>23</v>
      </c>
      <c r="I128" s="72">
        <v>1</v>
      </c>
      <c r="J128" s="82">
        <v>50</v>
      </c>
      <c r="K128" s="36">
        <f>Tableau145[[#This Row],[Quantité annuelle indicative (non contractuelle), exprimée en unité de conditionnement ]]*Tableau145[[#This Row],[Conditionnement préféré par l''université, exprimé en unité de mesure]]</f>
        <v>50</v>
      </c>
      <c r="L128" s="31"/>
      <c r="M128" s="30"/>
      <c r="N128" s="32"/>
      <c r="O128" s="32"/>
      <c r="P128" s="33" t="e">
        <f>(Tableau145[[#This Row],[Prix TTC 
du conditionnement]]-#REF!)/Tableau145[[#This Row],[Conditionnement proposé par le candidat, exprimé en unité de mesure]]</f>
        <v>#REF!</v>
      </c>
      <c r="Q128" s="32" t="e">
        <f>Tableau145[[#This Row],[Prix TTC 
de l''unité de mesure]]*Tableau145[[#This Row],[Quantité annuelle indicative (non contractuelle), exprimée en unité de mesure]]</f>
        <v>#REF!</v>
      </c>
      <c r="R128" s="34"/>
    </row>
    <row r="129" spans="1:18" s="29" customFormat="1" ht="24" customHeight="1" x14ac:dyDescent="0.25">
      <c r="A129" s="34"/>
      <c r="B129" s="34"/>
      <c r="C129" s="34"/>
      <c r="D129" s="171" t="s">
        <v>901</v>
      </c>
      <c r="E129" s="35" t="s">
        <v>116</v>
      </c>
      <c r="F129" s="79" t="s">
        <v>434</v>
      </c>
      <c r="G129" s="81" t="s">
        <v>451</v>
      </c>
      <c r="H129" s="46" t="s">
        <v>23</v>
      </c>
      <c r="I129" s="72">
        <v>1</v>
      </c>
      <c r="J129" s="79">
        <v>50</v>
      </c>
      <c r="K129" s="36">
        <f>Tableau145[[#This Row],[Quantité annuelle indicative (non contractuelle), exprimée en unité de conditionnement ]]*Tableau145[[#This Row],[Conditionnement préféré par l''université, exprimé en unité de mesure]]</f>
        <v>50</v>
      </c>
      <c r="L129" s="31"/>
      <c r="M129" s="30"/>
      <c r="N129" s="32"/>
      <c r="O129" s="32"/>
      <c r="P129" s="33" t="e">
        <f>(Tableau145[[#This Row],[Prix TTC 
du conditionnement]]-#REF!)/Tableau145[[#This Row],[Conditionnement proposé par le candidat, exprimé en unité de mesure]]</f>
        <v>#REF!</v>
      </c>
      <c r="Q129" s="32" t="e">
        <f>Tableau145[[#This Row],[Prix TTC 
de l''unité de mesure]]*Tableau145[[#This Row],[Quantité annuelle indicative (non contractuelle), exprimée en unité de mesure]]</f>
        <v>#REF!</v>
      </c>
      <c r="R129" s="34"/>
    </row>
    <row r="130" spans="1:18" s="29" customFormat="1" ht="24" customHeight="1" x14ac:dyDescent="0.25">
      <c r="A130" s="34"/>
      <c r="B130" s="34"/>
      <c r="C130" s="34"/>
      <c r="D130" s="171"/>
      <c r="E130" s="35" t="s">
        <v>117</v>
      </c>
      <c r="F130" s="84" t="s">
        <v>432</v>
      </c>
      <c r="G130" s="85" t="s">
        <v>330</v>
      </c>
      <c r="H130" s="46" t="s">
        <v>23</v>
      </c>
      <c r="I130" s="72">
        <v>1</v>
      </c>
      <c r="J130" s="84">
        <v>50</v>
      </c>
      <c r="K130" s="36">
        <f>Tableau145[[#This Row],[Quantité annuelle indicative (non contractuelle), exprimée en unité de conditionnement ]]*Tableau145[[#This Row],[Conditionnement préféré par l''université, exprimé en unité de mesure]]</f>
        <v>50</v>
      </c>
      <c r="L130" s="31"/>
      <c r="M130" s="30"/>
      <c r="N130" s="32"/>
      <c r="O130" s="32"/>
      <c r="P130" s="33" t="e">
        <f>(Tableau145[[#This Row],[Prix TTC 
du conditionnement]]-#REF!)/Tableau145[[#This Row],[Conditionnement proposé par le candidat, exprimé en unité de mesure]]</f>
        <v>#REF!</v>
      </c>
      <c r="Q130" s="32" t="e">
        <f>Tableau145[[#This Row],[Prix TTC 
de l''unité de mesure]]*Tableau145[[#This Row],[Quantité annuelle indicative (non contractuelle), exprimée en unité de mesure]]</f>
        <v>#REF!</v>
      </c>
      <c r="R130" s="34"/>
    </row>
    <row r="131" spans="1:18" s="29" customFormat="1" ht="24" customHeight="1" x14ac:dyDescent="0.25">
      <c r="A131" s="34"/>
      <c r="B131" s="34"/>
      <c r="C131" s="34"/>
      <c r="D131" s="160" t="s">
        <v>906</v>
      </c>
      <c r="E131" s="35" t="s">
        <v>118</v>
      </c>
      <c r="F131" s="70" t="s">
        <v>435</v>
      </c>
      <c r="G131" s="86" t="s">
        <v>452</v>
      </c>
      <c r="H131" s="46" t="s">
        <v>23</v>
      </c>
      <c r="I131" s="72">
        <v>1</v>
      </c>
      <c r="J131" s="70">
        <v>50</v>
      </c>
      <c r="K131" s="36">
        <f>Tableau145[[#This Row],[Quantité annuelle indicative (non contractuelle), exprimée en unité de conditionnement ]]*Tableau145[[#This Row],[Conditionnement préféré par l''université, exprimé en unité de mesure]]</f>
        <v>50</v>
      </c>
      <c r="L131" s="31"/>
      <c r="M131" s="30"/>
      <c r="N131" s="32"/>
      <c r="O131" s="32"/>
      <c r="P131" s="33" t="e">
        <f>(Tableau145[[#This Row],[Prix TTC 
du conditionnement]]-#REF!)/Tableau145[[#This Row],[Conditionnement proposé par le candidat, exprimé en unité de mesure]]</f>
        <v>#REF!</v>
      </c>
      <c r="Q131" s="32" t="e">
        <f>Tableau145[[#This Row],[Prix TTC 
de l''unité de mesure]]*Tableau145[[#This Row],[Quantité annuelle indicative (non contractuelle), exprimée en unité de mesure]]</f>
        <v>#REF!</v>
      </c>
      <c r="R131" s="34"/>
    </row>
    <row r="132" spans="1:18" s="29" customFormat="1" ht="24" customHeight="1" x14ac:dyDescent="0.25">
      <c r="A132" s="34"/>
      <c r="B132" s="34"/>
      <c r="C132" s="34"/>
      <c r="D132" s="162"/>
      <c r="E132" s="35" t="s">
        <v>119</v>
      </c>
      <c r="F132" s="82" t="s">
        <v>436</v>
      </c>
      <c r="G132" s="83" t="s">
        <v>330</v>
      </c>
      <c r="H132" s="46" t="s">
        <v>23</v>
      </c>
      <c r="I132" s="72">
        <v>1</v>
      </c>
      <c r="J132" s="82">
        <v>50</v>
      </c>
      <c r="K132" s="36">
        <f>Tableau145[[#This Row],[Quantité annuelle indicative (non contractuelle), exprimée en unité de conditionnement ]]*Tableau145[[#This Row],[Conditionnement préféré par l''université, exprimé en unité de mesure]]</f>
        <v>50</v>
      </c>
      <c r="L132" s="31"/>
      <c r="M132" s="30"/>
      <c r="N132" s="32"/>
      <c r="O132" s="32"/>
      <c r="P132" s="33" t="e">
        <f>(Tableau145[[#This Row],[Prix TTC 
du conditionnement]]-#REF!)/Tableau145[[#This Row],[Conditionnement proposé par le candidat, exprimé en unité de mesure]]</f>
        <v>#REF!</v>
      </c>
      <c r="Q132" s="32" t="e">
        <f>Tableau145[[#This Row],[Prix TTC 
de l''unité de mesure]]*Tableau145[[#This Row],[Quantité annuelle indicative (non contractuelle), exprimée en unité de mesure]]</f>
        <v>#REF!</v>
      </c>
      <c r="R132" s="34"/>
    </row>
    <row r="133" spans="1:18" s="29" customFormat="1" ht="24" customHeight="1" x14ac:dyDescent="0.25">
      <c r="A133" s="34"/>
      <c r="B133" s="34"/>
      <c r="C133" s="34"/>
      <c r="D133" s="171" t="s">
        <v>902</v>
      </c>
      <c r="E133" s="35" t="s">
        <v>120</v>
      </c>
      <c r="F133" s="70" t="s">
        <v>437</v>
      </c>
      <c r="G133" s="87" t="s">
        <v>453</v>
      </c>
      <c r="H133" s="46" t="s">
        <v>23</v>
      </c>
      <c r="I133" s="72">
        <v>1</v>
      </c>
      <c r="J133" s="70">
        <v>50</v>
      </c>
      <c r="K133" s="36">
        <f>Tableau145[[#This Row],[Quantité annuelle indicative (non contractuelle), exprimée en unité de conditionnement ]]*Tableau145[[#This Row],[Conditionnement préféré par l''université, exprimé en unité de mesure]]</f>
        <v>50</v>
      </c>
      <c r="L133" s="31"/>
      <c r="M133" s="30"/>
      <c r="N133" s="32"/>
      <c r="O133" s="32"/>
      <c r="P133" s="33" t="e">
        <f>(Tableau145[[#This Row],[Prix TTC 
du conditionnement]]-#REF!)/Tableau145[[#This Row],[Conditionnement proposé par le candidat, exprimé en unité de mesure]]</f>
        <v>#REF!</v>
      </c>
      <c r="Q133" s="32" t="e">
        <f>Tableau145[[#This Row],[Prix TTC 
de l''unité de mesure]]*Tableau145[[#This Row],[Quantité annuelle indicative (non contractuelle), exprimée en unité de mesure]]</f>
        <v>#REF!</v>
      </c>
      <c r="R133" s="34"/>
    </row>
    <row r="134" spans="1:18" s="29" customFormat="1" ht="24" customHeight="1" x14ac:dyDescent="0.25">
      <c r="A134" s="34"/>
      <c r="B134" s="34"/>
      <c r="C134" s="34"/>
      <c r="D134" s="172"/>
      <c r="E134" s="35" t="s">
        <v>121</v>
      </c>
      <c r="F134" s="82" t="s">
        <v>438</v>
      </c>
      <c r="G134" s="83" t="s">
        <v>330</v>
      </c>
      <c r="H134" s="46" t="s">
        <v>23</v>
      </c>
      <c r="I134" s="72">
        <v>1</v>
      </c>
      <c r="J134" s="82">
        <v>50</v>
      </c>
      <c r="K134" s="36">
        <f>Tableau145[[#This Row],[Quantité annuelle indicative (non contractuelle), exprimée en unité de conditionnement ]]*Tableau145[[#This Row],[Conditionnement préféré par l''université, exprimé en unité de mesure]]</f>
        <v>50</v>
      </c>
      <c r="L134" s="31"/>
      <c r="M134" s="30"/>
      <c r="N134" s="32"/>
      <c r="O134" s="32"/>
      <c r="P134" s="33" t="e">
        <f>(Tableau145[[#This Row],[Prix TTC 
du conditionnement]]-#REF!)/Tableau145[[#This Row],[Conditionnement proposé par le candidat, exprimé en unité de mesure]]</f>
        <v>#REF!</v>
      </c>
      <c r="Q134" s="32" t="e">
        <f>Tableau145[[#This Row],[Prix TTC 
de l''unité de mesure]]*Tableau145[[#This Row],[Quantité annuelle indicative (non contractuelle), exprimée en unité de mesure]]</f>
        <v>#REF!</v>
      </c>
      <c r="R134" s="34"/>
    </row>
    <row r="135" spans="1:18" s="29" customFormat="1" ht="24" customHeight="1" x14ac:dyDescent="0.25">
      <c r="A135" s="34"/>
      <c r="B135" s="34"/>
      <c r="C135" s="34"/>
      <c r="D135" s="161" t="s">
        <v>907</v>
      </c>
      <c r="E135" s="35" t="s">
        <v>122</v>
      </c>
      <c r="F135" s="70" t="s">
        <v>439</v>
      </c>
      <c r="G135" s="86" t="s">
        <v>454</v>
      </c>
      <c r="H135" s="46" t="s">
        <v>23</v>
      </c>
      <c r="I135" s="72">
        <v>1</v>
      </c>
      <c r="J135" s="70">
        <v>500</v>
      </c>
      <c r="K135" s="36">
        <f>Tableau145[[#This Row],[Quantité annuelle indicative (non contractuelle), exprimée en unité de conditionnement ]]*Tableau145[[#This Row],[Conditionnement préféré par l''université, exprimé en unité de mesure]]</f>
        <v>500</v>
      </c>
      <c r="L135" s="31"/>
      <c r="M135" s="30"/>
      <c r="N135" s="32"/>
      <c r="O135" s="32"/>
      <c r="P135" s="33" t="e">
        <f>(Tableau145[[#This Row],[Prix TTC 
du conditionnement]]-#REF!)/Tableau145[[#This Row],[Conditionnement proposé par le candidat, exprimé en unité de mesure]]</f>
        <v>#REF!</v>
      </c>
      <c r="Q135" s="32" t="e">
        <f>Tableau145[[#This Row],[Prix TTC 
de l''unité de mesure]]*Tableau145[[#This Row],[Quantité annuelle indicative (non contractuelle), exprimée en unité de mesure]]</f>
        <v>#REF!</v>
      </c>
      <c r="R135" s="34"/>
    </row>
    <row r="136" spans="1:18" s="29" customFormat="1" ht="24" customHeight="1" x14ac:dyDescent="0.25">
      <c r="A136" s="34"/>
      <c r="B136" s="34"/>
      <c r="C136" s="34"/>
      <c r="D136" s="173" t="s">
        <v>903</v>
      </c>
      <c r="E136" s="35" t="s">
        <v>123</v>
      </c>
      <c r="F136" s="70" t="s">
        <v>440</v>
      </c>
      <c r="G136" s="87" t="s">
        <v>455</v>
      </c>
      <c r="H136" s="46" t="s">
        <v>23</v>
      </c>
      <c r="I136" s="72">
        <v>1</v>
      </c>
      <c r="J136" s="70">
        <v>500</v>
      </c>
      <c r="K136" s="36">
        <f>Tableau145[[#This Row],[Quantité annuelle indicative (non contractuelle), exprimée en unité de conditionnement ]]*Tableau145[[#This Row],[Conditionnement préféré par l''université, exprimé en unité de mesure]]</f>
        <v>500</v>
      </c>
      <c r="L136" s="31"/>
      <c r="M136" s="30"/>
      <c r="N136" s="32"/>
      <c r="O136" s="32"/>
      <c r="P136" s="33" t="e">
        <f>(Tableau145[[#This Row],[Prix TTC 
du conditionnement]]-#REF!)/Tableau145[[#This Row],[Conditionnement proposé par le candidat, exprimé en unité de mesure]]</f>
        <v>#REF!</v>
      </c>
      <c r="Q136" s="32" t="e">
        <f>Tableau145[[#This Row],[Prix TTC 
de l''unité de mesure]]*Tableau145[[#This Row],[Quantité annuelle indicative (non contractuelle), exprimée en unité de mesure]]</f>
        <v>#REF!</v>
      </c>
      <c r="R136" s="34"/>
    </row>
    <row r="137" spans="1:18" s="29" customFormat="1" ht="24" customHeight="1" x14ac:dyDescent="0.25">
      <c r="A137" s="34"/>
      <c r="B137" s="34"/>
      <c r="C137" s="34"/>
      <c r="D137" s="161" t="s">
        <v>908</v>
      </c>
      <c r="E137" s="35" t="s">
        <v>124</v>
      </c>
      <c r="F137" s="70" t="s">
        <v>441</v>
      </c>
      <c r="G137" s="86" t="s">
        <v>456</v>
      </c>
      <c r="H137" s="46" t="s">
        <v>23</v>
      </c>
      <c r="I137" s="72">
        <v>1</v>
      </c>
      <c r="J137" s="70">
        <v>250</v>
      </c>
      <c r="K137" s="36">
        <f>Tableau145[[#This Row],[Quantité annuelle indicative (non contractuelle), exprimée en unité de conditionnement ]]*Tableau145[[#This Row],[Conditionnement préféré par l''université, exprimé en unité de mesure]]</f>
        <v>250</v>
      </c>
      <c r="L137" s="31"/>
      <c r="M137" s="30"/>
      <c r="N137" s="32"/>
      <c r="O137" s="32"/>
      <c r="P137" s="33" t="e">
        <f>(Tableau145[[#This Row],[Prix TTC 
du conditionnement]]-#REF!)/Tableau145[[#This Row],[Conditionnement proposé par le candidat, exprimé en unité de mesure]]</f>
        <v>#REF!</v>
      </c>
      <c r="Q137" s="32" t="e">
        <f>Tableau145[[#This Row],[Prix TTC 
de l''unité de mesure]]*Tableau145[[#This Row],[Quantité annuelle indicative (non contractuelle), exprimée en unité de mesure]]</f>
        <v>#REF!</v>
      </c>
      <c r="R137" s="34"/>
    </row>
    <row r="138" spans="1:18" s="29" customFormat="1" ht="24" customHeight="1" x14ac:dyDescent="0.25">
      <c r="A138" s="34"/>
      <c r="B138" s="34"/>
      <c r="C138" s="34"/>
      <c r="D138" s="162"/>
      <c r="E138" s="35" t="s">
        <v>125</v>
      </c>
      <c r="F138" s="82" t="s">
        <v>442</v>
      </c>
      <c r="G138" s="83" t="s">
        <v>330</v>
      </c>
      <c r="H138" s="46" t="s">
        <v>23</v>
      </c>
      <c r="I138" s="72">
        <v>1</v>
      </c>
      <c r="J138" s="82">
        <v>250</v>
      </c>
      <c r="K138" s="36">
        <f>Tableau145[[#This Row],[Quantité annuelle indicative (non contractuelle), exprimée en unité de conditionnement ]]*Tableau145[[#This Row],[Conditionnement préféré par l''université, exprimé en unité de mesure]]</f>
        <v>250</v>
      </c>
      <c r="L138" s="31"/>
      <c r="M138" s="30"/>
      <c r="N138" s="32"/>
      <c r="O138" s="32"/>
      <c r="P138" s="33" t="e">
        <f>(Tableau145[[#This Row],[Prix TTC 
du conditionnement]]-#REF!)/Tableau145[[#This Row],[Conditionnement proposé par le candidat, exprimé en unité de mesure]]</f>
        <v>#REF!</v>
      </c>
      <c r="Q138" s="32" t="e">
        <f>Tableau145[[#This Row],[Prix TTC 
de l''unité de mesure]]*Tableau145[[#This Row],[Quantité annuelle indicative (non contractuelle), exprimée en unité de mesure]]</f>
        <v>#REF!</v>
      </c>
      <c r="R138" s="34"/>
    </row>
    <row r="139" spans="1:18" s="29" customFormat="1" ht="24" customHeight="1" x14ac:dyDescent="0.25">
      <c r="A139" s="34"/>
      <c r="B139" s="34"/>
      <c r="C139" s="34"/>
      <c r="D139" s="171" t="s">
        <v>904</v>
      </c>
      <c r="E139" s="35" t="s">
        <v>126</v>
      </c>
      <c r="F139" s="88" t="s">
        <v>443</v>
      </c>
      <c r="G139" s="87" t="s">
        <v>457</v>
      </c>
      <c r="H139" s="46" t="s">
        <v>23</v>
      </c>
      <c r="I139" s="72">
        <v>1</v>
      </c>
      <c r="J139" s="88">
        <v>50</v>
      </c>
      <c r="K139" s="36">
        <f>Tableau145[[#This Row],[Quantité annuelle indicative (non contractuelle), exprimée en unité de conditionnement ]]*Tableau145[[#This Row],[Conditionnement préféré par l''université, exprimé en unité de mesure]]</f>
        <v>50</v>
      </c>
      <c r="L139" s="31"/>
      <c r="M139" s="30"/>
      <c r="N139" s="32"/>
      <c r="O139" s="32"/>
      <c r="P139" s="33" t="e">
        <f>(Tableau145[[#This Row],[Prix TTC 
du conditionnement]]-#REF!)/Tableau145[[#This Row],[Conditionnement proposé par le candidat, exprimé en unité de mesure]]</f>
        <v>#REF!</v>
      </c>
      <c r="Q139" s="32" t="e">
        <f>Tableau145[[#This Row],[Prix TTC 
de l''unité de mesure]]*Tableau145[[#This Row],[Quantité annuelle indicative (non contractuelle), exprimée en unité de mesure]]</f>
        <v>#REF!</v>
      </c>
      <c r="R139" s="34"/>
    </row>
    <row r="140" spans="1:18" s="29" customFormat="1" ht="24" customHeight="1" x14ac:dyDescent="0.25">
      <c r="A140" s="34"/>
      <c r="B140" s="34"/>
      <c r="C140" s="34"/>
      <c r="D140" s="209" t="s">
        <v>909</v>
      </c>
      <c r="E140" s="35" t="s">
        <v>127</v>
      </c>
      <c r="F140" s="70" t="s">
        <v>444</v>
      </c>
      <c r="G140" s="86" t="s">
        <v>458</v>
      </c>
      <c r="H140" s="46" t="s">
        <v>23</v>
      </c>
      <c r="I140" s="72">
        <v>1</v>
      </c>
      <c r="J140" s="70">
        <v>50</v>
      </c>
      <c r="K140" s="36">
        <f>Tableau145[[#This Row],[Quantité annuelle indicative (non contractuelle), exprimée en unité de conditionnement ]]*Tableau145[[#This Row],[Conditionnement préféré par l''université, exprimé en unité de mesure]]</f>
        <v>50</v>
      </c>
      <c r="L140" s="31"/>
      <c r="M140" s="30"/>
      <c r="N140" s="32"/>
      <c r="O140" s="32"/>
      <c r="P140" s="33" t="e">
        <f>(Tableau145[[#This Row],[Prix TTC 
du conditionnement]]-#REF!)/Tableau145[[#This Row],[Conditionnement proposé par le candidat, exprimé en unité de mesure]]</f>
        <v>#REF!</v>
      </c>
      <c r="Q140" s="32" t="e">
        <f>Tableau145[[#This Row],[Prix TTC 
de l''unité de mesure]]*Tableau145[[#This Row],[Quantité annuelle indicative (non contractuelle), exprimée en unité de mesure]]</f>
        <v>#REF!</v>
      </c>
      <c r="R140" s="34"/>
    </row>
    <row r="141" spans="1:18" s="29" customFormat="1" ht="24" customHeight="1" x14ac:dyDescent="0.25">
      <c r="A141" s="34"/>
      <c r="B141" s="34"/>
      <c r="C141" s="34"/>
      <c r="D141" s="210"/>
      <c r="E141" s="35" t="s">
        <v>128</v>
      </c>
      <c r="F141" s="70" t="s">
        <v>445</v>
      </c>
      <c r="G141" s="81" t="s">
        <v>459</v>
      </c>
      <c r="H141" s="46" t="s">
        <v>23</v>
      </c>
      <c r="I141" s="72">
        <v>1</v>
      </c>
      <c r="J141" s="70">
        <v>50</v>
      </c>
      <c r="K141" s="36">
        <f>Tableau145[[#This Row],[Quantité annuelle indicative (non contractuelle), exprimée en unité de conditionnement ]]*Tableau145[[#This Row],[Conditionnement préféré par l''université, exprimé en unité de mesure]]</f>
        <v>50</v>
      </c>
      <c r="L141" s="31"/>
      <c r="M141" s="30"/>
      <c r="N141" s="32"/>
      <c r="O141" s="32"/>
      <c r="P141" s="33" t="e">
        <f>(Tableau145[[#This Row],[Prix TTC 
du conditionnement]]-#REF!)/Tableau145[[#This Row],[Conditionnement proposé par le candidat, exprimé en unité de mesure]]</f>
        <v>#REF!</v>
      </c>
      <c r="Q141" s="32" t="e">
        <f>Tableau145[[#This Row],[Prix TTC 
de l''unité de mesure]]*Tableau145[[#This Row],[Quantité annuelle indicative (non contractuelle), exprimée en unité de mesure]]</f>
        <v>#REF!</v>
      </c>
      <c r="R141" s="34"/>
    </row>
    <row r="142" spans="1:18" s="29" customFormat="1" ht="39.950000000000003" customHeight="1" x14ac:dyDescent="0.25">
      <c r="A142" s="34"/>
      <c r="B142" s="34"/>
      <c r="C142" s="26"/>
      <c r="D142" s="210"/>
      <c r="E142" s="35" t="s">
        <v>129</v>
      </c>
      <c r="F142" s="79" t="s">
        <v>446</v>
      </c>
      <c r="G142" s="81" t="s">
        <v>460</v>
      </c>
      <c r="H142" s="46" t="s">
        <v>23</v>
      </c>
      <c r="I142" s="72">
        <v>1</v>
      </c>
      <c r="J142" s="79">
        <v>50</v>
      </c>
      <c r="K142" s="36">
        <f>Tableau145[[#This Row],[Quantité annuelle indicative (non contractuelle), exprimée en unité de conditionnement ]]*Tableau145[[#This Row],[Conditionnement préféré par l''université, exprimé en unité de mesure]]</f>
        <v>50</v>
      </c>
      <c r="L142" s="31"/>
      <c r="M142" s="30"/>
      <c r="N142" s="32"/>
      <c r="O142" s="32"/>
      <c r="P142" s="33" t="e">
        <f>(Tableau145[[#This Row],[Prix TTC 
du conditionnement]]-#REF!)/Tableau145[[#This Row],[Conditionnement proposé par le candidat, exprimé en unité de mesure]]</f>
        <v>#REF!</v>
      </c>
      <c r="Q142" s="32" t="e">
        <f>Tableau145[[#This Row],[Prix TTC 
de l''unité de mesure]]*Tableau145[[#This Row],[Quantité annuelle indicative (non contractuelle), exprimée en unité de mesure]]</f>
        <v>#REF!</v>
      </c>
      <c r="R142" s="23"/>
    </row>
    <row r="143" spans="1:18" s="29" customFormat="1" ht="24" customHeight="1" x14ac:dyDescent="0.2">
      <c r="A143" s="34"/>
      <c r="B143" s="34"/>
      <c r="C143" s="34"/>
      <c r="D143" s="174"/>
      <c r="E143" s="35" t="s">
        <v>130</v>
      </c>
      <c r="F143" s="88" t="s">
        <v>447</v>
      </c>
      <c r="G143" s="87" t="s">
        <v>461</v>
      </c>
      <c r="H143" s="46" t="s">
        <v>23</v>
      </c>
      <c r="I143" s="72">
        <v>1</v>
      </c>
      <c r="J143" s="88">
        <v>25</v>
      </c>
      <c r="K143" s="36">
        <f>Tableau145[[#This Row],[Quantité annuelle indicative (non contractuelle), exprimée en unité de conditionnement ]]*Tableau145[[#This Row],[Conditionnement préféré par l''université, exprimé en unité de mesure]]</f>
        <v>25</v>
      </c>
      <c r="L143" s="31"/>
      <c r="M143" s="30"/>
      <c r="N143" s="32"/>
      <c r="O143" s="32"/>
      <c r="P143" s="33" t="e">
        <f>(Tableau145[[#This Row],[Prix TTC 
du conditionnement]]-#REF!)/Tableau145[[#This Row],[Conditionnement proposé par le candidat, exprimé en unité de mesure]]</f>
        <v>#REF!</v>
      </c>
      <c r="Q143" s="32" t="e">
        <f>Tableau145[[#This Row],[Prix TTC 
de l''unité de mesure]]*Tableau145[[#This Row],[Quantité annuelle indicative (non contractuelle), exprimée en unité de mesure]]</f>
        <v>#REF!</v>
      </c>
      <c r="R143" s="34"/>
    </row>
    <row r="144" spans="1:18" s="1" customFormat="1" ht="57.75" customHeight="1" x14ac:dyDescent="0.25">
      <c r="A144" s="34"/>
      <c r="B144" s="34"/>
      <c r="C144" s="34"/>
      <c r="D144" s="194" t="s">
        <v>910</v>
      </c>
      <c r="E144" s="35" t="s">
        <v>131</v>
      </c>
      <c r="F144" s="70" t="s">
        <v>463</v>
      </c>
      <c r="G144" s="86" t="s">
        <v>462</v>
      </c>
      <c r="H144" s="46" t="s">
        <v>23</v>
      </c>
      <c r="I144" s="72">
        <v>1</v>
      </c>
      <c r="J144" s="70">
        <v>50</v>
      </c>
      <c r="K144" s="36">
        <f>Tableau145[[#This Row],[Quantité annuelle indicative (non contractuelle), exprimée en unité de conditionnement ]]*Tableau145[[#This Row],[Conditionnement préféré par l''université, exprimé en unité de mesure]]</f>
        <v>50</v>
      </c>
      <c r="L144" s="31"/>
      <c r="M144" s="30"/>
      <c r="N144" s="32"/>
      <c r="O144" s="32"/>
      <c r="P144" s="33" t="e">
        <f>(Tableau145[[#This Row],[Prix TTC 
du conditionnement]]-#REF!)/Tableau145[[#This Row],[Conditionnement proposé par le candidat, exprimé en unité de mesure]]</f>
        <v>#REF!</v>
      </c>
      <c r="Q144" s="32" t="e">
        <f>Tableau145[[#This Row],[Prix TTC 
de l''unité de mesure]]*Tableau145[[#This Row],[Quantité annuelle indicative (non contractuelle), exprimée en unité de mesure]]</f>
        <v>#REF!</v>
      </c>
      <c r="R144" s="34"/>
    </row>
    <row r="145" spans="1:18" s="29" customFormat="1" ht="41.25" customHeight="1" x14ac:dyDescent="0.25">
      <c r="A145" s="34"/>
      <c r="B145" s="34"/>
      <c r="C145" s="34"/>
      <c r="D145" s="219"/>
      <c r="E145" s="35" t="s">
        <v>132</v>
      </c>
      <c r="F145" s="82" t="s">
        <v>464</v>
      </c>
      <c r="G145" s="89" t="s">
        <v>330</v>
      </c>
      <c r="H145" s="46" t="s">
        <v>23</v>
      </c>
      <c r="I145" s="72">
        <v>1</v>
      </c>
      <c r="J145" s="82">
        <v>50</v>
      </c>
      <c r="K145" s="36">
        <f>Tableau145[[#This Row],[Quantité annuelle indicative (non contractuelle), exprimée en unité de conditionnement ]]*Tableau145[[#This Row],[Conditionnement préféré par l''université, exprimé en unité de mesure]]</f>
        <v>50</v>
      </c>
      <c r="L145" s="31"/>
      <c r="M145" s="30"/>
      <c r="N145" s="32"/>
      <c r="O145" s="32"/>
      <c r="P145" s="33" t="e">
        <f>(Tableau145[[#This Row],[Prix TTC 
du conditionnement]]-#REF!)/Tableau145[[#This Row],[Conditionnement proposé par le candidat, exprimé en unité de mesure]]</f>
        <v>#REF!</v>
      </c>
      <c r="Q145" s="32" t="e">
        <f>Tableau145[[#This Row],[Prix TTC 
de l''unité de mesure]]*Tableau145[[#This Row],[Quantité annuelle indicative (non contractuelle), exprimée en unité de mesure]]</f>
        <v>#REF!</v>
      </c>
      <c r="R145" s="34"/>
    </row>
    <row r="146" spans="1:18" s="29" customFormat="1" ht="24" customHeight="1" thickBot="1" x14ac:dyDescent="0.3">
      <c r="A146" s="34"/>
      <c r="B146" s="34"/>
      <c r="C146" s="34"/>
      <c r="D146" s="24"/>
      <c r="E146" s="24"/>
      <c r="F146" s="38"/>
      <c r="G146" s="24"/>
      <c r="H146" s="24"/>
      <c r="I146" s="24"/>
      <c r="J146" s="24"/>
      <c r="K146" s="24"/>
      <c r="L146" s="24"/>
      <c r="M146" s="24"/>
      <c r="N146" s="24"/>
      <c r="O146" s="24"/>
      <c r="P146" s="24"/>
      <c r="Q146" s="24"/>
      <c r="R146" s="34"/>
    </row>
    <row r="147" spans="1:18" s="29" customFormat="1" ht="24" customHeight="1" thickBot="1" x14ac:dyDescent="0.3">
      <c r="A147" s="34"/>
      <c r="B147" s="34"/>
      <c r="C147" s="34"/>
      <c r="D147" s="45"/>
      <c r="E147" s="204" t="s">
        <v>465</v>
      </c>
      <c r="F147" s="205"/>
      <c r="G147" s="205"/>
      <c r="H147" s="205"/>
      <c r="I147" s="205"/>
      <c r="J147" s="205"/>
      <c r="K147" s="205"/>
      <c r="L147" s="205"/>
      <c r="M147" s="205"/>
      <c r="N147" s="205"/>
      <c r="O147" s="206"/>
      <c r="P147" s="207"/>
      <c r="Q147" s="208"/>
      <c r="R147" s="34"/>
    </row>
    <row r="148" spans="1:18" s="29" customFormat="1" ht="24" customHeight="1" thickBot="1" x14ac:dyDescent="0.3">
      <c r="A148" s="34"/>
      <c r="B148" s="34"/>
      <c r="C148" s="34"/>
      <c r="D148" s="25"/>
      <c r="E148" s="25"/>
      <c r="F148" s="39"/>
      <c r="G148" s="25"/>
      <c r="H148" s="25"/>
      <c r="I148" s="25"/>
      <c r="J148" s="25"/>
      <c r="K148" s="25"/>
      <c r="L148" s="25"/>
      <c r="M148" s="25"/>
      <c r="N148" s="25"/>
      <c r="O148" s="25"/>
      <c r="P148" s="28"/>
      <c r="Q148" s="28"/>
      <c r="R148" s="34"/>
    </row>
    <row r="149" spans="1:18" s="29" customFormat="1" ht="24" customHeight="1" thickBot="1" x14ac:dyDescent="0.3">
      <c r="A149" s="34"/>
      <c r="B149" s="34"/>
      <c r="C149" s="34"/>
      <c r="D149" s="45"/>
      <c r="E149" s="27" t="s">
        <v>22</v>
      </c>
      <c r="F149" s="40" t="s">
        <v>27</v>
      </c>
      <c r="G149" s="3" t="s">
        <v>0</v>
      </c>
      <c r="H149" s="3" t="s">
        <v>1</v>
      </c>
      <c r="I149" s="3" t="s">
        <v>2</v>
      </c>
      <c r="J149" s="3" t="s">
        <v>3</v>
      </c>
      <c r="K149" s="3" t="s">
        <v>4</v>
      </c>
      <c r="L149" s="4" t="s">
        <v>5</v>
      </c>
      <c r="M149" s="5" t="s">
        <v>6</v>
      </c>
      <c r="N149" s="5" t="s">
        <v>8</v>
      </c>
      <c r="O149" s="5" t="s">
        <v>9</v>
      </c>
      <c r="P149" s="6" t="s">
        <v>10</v>
      </c>
      <c r="Q149" s="7" t="s">
        <v>7</v>
      </c>
      <c r="R149" s="34"/>
    </row>
    <row r="150" spans="1:18" s="29" customFormat="1" ht="39.950000000000003" customHeight="1" x14ac:dyDescent="0.25">
      <c r="A150" s="34"/>
      <c r="B150" s="34"/>
      <c r="C150" s="26"/>
      <c r="D150" s="199" t="s">
        <v>911</v>
      </c>
      <c r="E150" s="35" t="s">
        <v>133</v>
      </c>
      <c r="F150" s="79" t="s">
        <v>466</v>
      </c>
      <c r="G150" s="80" t="s">
        <v>480</v>
      </c>
      <c r="H150" s="46" t="s">
        <v>23</v>
      </c>
      <c r="I150" s="72">
        <v>1</v>
      </c>
      <c r="J150" s="79">
        <v>25</v>
      </c>
      <c r="K150" s="36">
        <f>Tableau1456[[#This Row],[Quantité annuelle indicative (non contractuelle), exprimée en unité de conditionnement ]]*Tableau1456[[#This Row],[Conditionnement préféré par l''université, exprimé en unité de mesure]]</f>
        <v>25</v>
      </c>
      <c r="L150" s="31"/>
      <c r="M150" s="30"/>
      <c r="N150" s="32"/>
      <c r="O150" s="32"/>
      <c r="P150" s="33" t="e">
        <f>(Tableau1456[[#This Row],[Prix TTC 
du conditionnement]]-#REF!)/Tableau1456[[#This Row],[Conditionnement proposé par le candidat, exprimé en unité de mesure]]</f>
        <v>#REF!</v>
      </c>
      <c r="Q150" s="32" t="e">
        <f>Tableau1456[[#This Row],[Prix TTC 
de l''unité de mesure]]*Tableau1456[[#This Row],[Quantité annuelle indicative (non contractuelle), exprimée en unité de mesure]]</f>
        <v>#REF!</v>
      </c>
      <c r="R150" s="23"/>
    </row>
    <row r="151" spans="1:18" s="29" customFormat="1" ht="24" customHeight="1" x14ac:dyDescent="0.25">
      <c r="A151" s="34"/>
      <c r="B151" s="34"/>
      <c r="C151" s="34"/>
      <c r="D151" s="195"/>
      <c r="E151" s="35" t="s">
        <v>134</v>
      </c>
      <c r="F151" s="79" t="s">
        <v>467</v>
      </c>
      <c r="G151" s="81" t="s">
        <v>481</v>
      </c>
      <c r="H151" s="46" t="s">
        <v>23</v>
      </c>
      <c r="I151" s="72">
        <v>1</v>
      </c>
      <c r="J151" s="79">
        <v>25</v>
      </c>
      <c r="K151" s="36">
        <f>Tableau1456[[#This Row],[Quantité annuelle indicative (non contractuelle), exprimée en unité de conditionnement ]]*Tableau1456[[#This Row],[Conditionnement préféré par l''université, exprimé en unité de mesure]]</f>
        <v>25</v>
      </c>
      <c r="L151" s="31"/>
      <c r="M151" s="30"/>
      <c r="N151" s="32"/>
      <c r="O151" s="32"/>
      <c r="P151" s="33" t="e">
        <f>(Tableau1456[[#This Row],[Prix TTC 
du conditionnement]]-#REF!)/Tableau1456[[#This Row],[Conditionnement proposé par le candidat, exprimé en unité de mesure]]</f>
        <v>#REF!</v>
      </c>
      <c r="Q151" s="32" t="e">
        <f>Tableau1456[[#This Row],[Prix TTC 
de l''unité de mesure]]*Tableau1456[[#This Row],[Quantité annuelle indicative (non contractuelle), exprimée en unité de mesure]]</f>
        <v>#REF!</v>
      </c>
      <c r="R151" s="34"/>
    </row>
    <row r="152" spans="1:18" s="1" customFormat="1" ht="70.5" customHeight="1" x14ac:dyDescent="0.25">
      <c r="A152" s="34"/>
      <c r="B152" s="34"/>
      <c r="C152" s="34"/>
      <c r="D152" s="195"/>
      <c r="E152" s="35" t="s">
        <v>135</v>
      </c>
      <c r="F152" s="79" t="s">
        <v>468</v>
      </c>
      <c r="G152" s="81" t="s">
        <v>482</v>
      </c>
      <c r="H152" s="46" t="s">
        <v>23</v>
      </c>
      <c r="I152" s="72">
        <v>1</v>
      </c>
      <c r="J152" s="79">
        <v>25</v>
      </c>
      <c r="K152" s="36">
        <f>Tableau1456[[#This Row],[Quantité annuelle indicative (non contractuelle), exprimée en unité de conditionnement ]]*Tableau1456[[#This Row],[Conditionnement préféré par l''université, exprimé en unité de mesure]]</f>
        <v>25</v>
      </c>
      <c r="L152" s="31"/>
      <c r="M152" s="30"/>
      <c r="N152" s="32"/>
      <c r="O152" s="32"/>
      <c r="P152" s="33" t="e">
        <f>(Tableau1456[[#This Row],[Prix TTC 
du conditionnement]]-#REF!)/Tableau1456[[#This Row],[Conditionnement proposé par le candidat, exprimé en unité de mesure]]</f>
        <v>#REF!</v>
      </c>
      <c r="Q152" s="32" t="e">
        <f>Tableau1456[[#This Row],[Prix TTC 
de l''unité de mesure]]*Tableau1456[[#This Row],[Quantité annuelle indicative (non contractuelle), exprimée en unité de mesure]]</f>
        <v>#REF!</v>
      </c>
      <c r="R152" s="34"/>
    </row>
    <row r="153" spans="1:18" s="29" customFormat="1" ht="24" customHeight="1" thickBot="1" x14ac:dyDescent="0.3">
      <c r="A153" s="34"/>
      <c r="B153" s="34"/>
      <c r="C153" s="34"/>
      <c r="D153" s="195"/>
      <c r="E153" s="35" t="s">
        <v>136</v>
      </c>
      <c r="F153" s="79" t="s">
        <v>469</v>
      </c>
      <c r="G153" s="81" t="s">
        <v>483</v>
      </c>
      <c r="H153" s="90" t="s">
        <v>23</v>
      </c>
      <c r="I153" s="91">
        <v>1</v>
      </c>
      <c r="J153" s="79">
        <v>25</v>
      </c>
      <c r="K153" s="48">
        <f>Tableau1456[[#This Row],[Quantité annuelle indicative (non contractuelle), exprimée en unité de conditionnement ]]*Tableau1456[[#This Row],[Conditionnement préféré par l''université, exprimé en unité de mesure]]</f>
        <v>25</v>
      </c>
      <c r="L153" s="50"/>
      <c r="M153" s="51"/>
      <c r="N153" s="49"/>
      <c r="O153" s="49"/>
      <c r="P153" s="52" t="e">
        <f>(Tableau1456[[#This Row],[Prix TTC 
du conditionnement]]-#REF!)/Tableau1456[[#This Row],[Conditionnement proposé par le candidat, exprimé en unité de mesure]]</f>
        <v>#REF!</v>
      </c>
      <c r="Q153" s="53" t="e">
        <f>Tableau1456[[#This Row],[Prix TTC 
de l''unité de mesure]]*Tableau1456[[#This Row],[Quantité annuelle indicative (non contractuelle), exprimée en unité de mesure]]</f>
        <v>#REF!</v>
      </c>
      <c r="R153" s="34"/>
    </row>
    <row r="154" spans="1:18" s="29" customFormat="1" ht="24" customHeight="1" x14ac:dyDescent="0.25">
      <c r="A154" s="34"/>
      <c r="B154" s="34"/>
      <c r="C154" s="34"/>
      <c r="D154" s="195"/>
      <c r="E154" s="35" t="s">
        <v>137</v>
      </c>
      <c r="F154" s="79" t="s">
        <v>470</v>
      </c>
      <c r="G154" s="81" t="s">
        <v>484</v>
      </c>
      <c r="H154" s="46" t="s">
        <v>23</v>
      </c>
      <c r="I154" s="72">
        <v>1</v>
      </c>
      <c r="J154" s="79">
        <v>25</v>
      </c>
      <c r="K154" s="36">
        <f>Tableau1456[[#This Row],[Quantité annuelle indicative (non contractuelle), exprimée en unité de conditionnement ]]*Tableau1456[[#This Row],[Conditionnement préféré par l''université, exprimé en unité de mesure]]</f>
        <v>25</v>
      </c>
      <c r="L154" s="31"/>
      <c r="M154" s="30"/>
      <c r="N154" s="32"/>
      <c r="O154" s="32"/>
      <c r="P154" s="33" t="e">
        <f>(Tableau1456[[#This Row],[Prix TTC 
du conditionnement]]-#REF!)/Tableau1456[[#This Row],[Conditionnement proposé par le candidat, exprimé en unité de mesure]]</f>
        <v>#REF!</v>
      </c>
      <c r="Q154" s="32" t="e">
        <f>Tableau1456[[#This Row],[Prix TTC 
de l''unité de mesure]]*Tableau1456[[#This Row],[Quantité annuelle indicative (non contractuelle), exprimée en unité de mesure]]</f>
        <v>#REF!</v>
      </c>
      <c r="R154" s="34"/>
    </row>
    <row r="155" spans="1:18" s="29" customFormat="1" ht="24" customHeight="1" x14ac:dyDescent="0.25">
      <c r="A155" s="34"/>
      <c r="B155" s="34"/>
      <c r="C155" s="34"/>
      <c r="D155" s="195"/>
      <c r="E155" s="35" t="s">
        <v>138</v>
      </c>
      <c r="F155" s="79" t="s">
        <v>471</v>
      </c>
      <c r="G155" s="81" t="s">
        <v>485</v>
      </c>
      <c r="H155" s="46" t="s">
        <v>23</v>
      </c>
      <c r="I155" s="72">
        <v>1</v>
      </c>
      <c r="J155" s="79">
        <v>25</v>
      </c>
      <c r="K155" s="36">
        <f>Tableau1456[[#This Row],[Quantité annuelle indicative (non contractuelle), exprimée en unité de conditionnement ]]*Tableau1456[[#This Row],[Conditionnement préféré par l''université, exprimé en unité de mesure]]</f>
        <v>25</v>
      </c>
      <c r="L155" s="31"/>
      <c r="M155" s="30"/>
      <c r="N155" s="32"/>
      <c r="O155" s="32"/>
      <c r="P155" s="33" t="e">
        <f>(Tableau1456[[#This Row],[Prix TTC 
du conditionnement]]-#REF!)/Tableau1456[[#This Row],[Conditionnement proposé par le candidat, exprimé en unité de mesure]]</f>
        <v>#REF!</v>
      </c>
      <c r="Q155" s="32" t="e">
        <f>Tableau1456[[#This Row],[Prix TTC 
de l''unité de mesure]]*Tableau1456[[#This Row],[Quantité annuelle indicative (non contractuelle), exprimée en unité de mesure]]</f>
        <v>#REF!</v>
      </c>
      <c r="R155" s="34"/>
    </row>
    <row r="156" spans="1:18" s="29" customFormat="1" ht="24" customHeight="1" x14ac:dyDescent="0.25">
      <c r="A156" s="34"/>
      <c r="B156" s="34"/>
      <c r="C156" s="34"/>
      <c r="D156" s="195"/>
      <c r="E156" s="35" t="s">
        <v>139</v>
      </c>
      <c r="F156" s="79" t="s">
        <v>472</v>
      </c>
      <c r="G156" s="81" t="s">
        <v>486</v>
      </c>
      <c r="H156" s="46" t="s">
        <v>23</v>
      </c>
      <c r="I156" s="72">
        <v>1</v>
      </c>
      <c r="J156" s="79">
        <v>25</v>
      </c>
      <c r="K156" s="36">
        <f>Tableau1456[[#This Row],[Quantité annuelle indicative (non contractuelle), exprimée en unité de conditionnement ]]*Tableau1456[[#This Row],[Conditionnement préféré par l''université, exprimé en unité de mesure]]</f>
        <v>25</v>
      </c>
      <c r="L156" s="31"/>
      <c r="M156" s="30"/>
      <c r="N156" s="32"/>
      <c r="O156" s="32"/>
      <c r="P156" s="33" t="e">
        <f>(Tableau1456[[#This Row],[Prix TTC 
du conditionnement]]-#REF!)/Tableau1456[[#This Row],[Conditionnement proposé par le candidat, exprimé en unité de mesure]]</f>
        <v>#REF!</v>
      </c>
      <c r="Q156" s="32" t="e">
        <f>Tableau1456[[#This Row],[Prix TTC 
de l''unité de mesure]]*Tableau1456[[#This Row],[Quantité annuelle indicative (non contractuelle), exprimée en unité de mesure]]</f>
        <v>#REF!</v>
      </c>
      <c r="R156" s="34"/>
    </row>
    <row r="157" spans="1:18" s="29" customFormat="1" ht="24" customHeight="1" x14ac:dyDescent="0.25">
      <c r="A157" s="34"/>
      <c r="B157" s="34"/>
      <c r="C157" s="34"/>
      <c r="D157" s="194" t="s">
        <v>912</v>
      </c>
      <c r="E157" s="35" t="s">
        <v>140</v>
      </c>
      <c r="F157" s="70"/>
      <c r="G157" s="86"/>
      <c r="H157" s="46" t="s">
        <v>23</v>
      </c>
      <c r="I157" s="72">
        <v>1</v>
      </c>
      <c r="J157" s="70">
        <v>100</v>
      </c>
      <c r="K157" s="36">
        <f>Tableau1456[[#This Row],[Quantité annuelle indicative (non contractuelle), exprimée en unité de conditionnement ]]*Tableau1456[[#This Row],[Conditionnement préféré par l''université, exprimé en unité de mesure]]</f>
        <v>100</v>
      </c>
      <c r="L157" s="31"/>
      <c r="M157" s="30"/>
      <c r="N157" s="32"/>
      <c r="O157" s="32"/>
      <c r="P157" s="33" t="e">
        <f>(Tableau1456[[#This Row],[Prix TTC 
du conditionnement]]-#REF!)/Tableau1456[[#This Row],[Conditionnement proposé par le candidat, exprimé en unité de mesure]]</f>
        <v>#REF!</v>
      </c>
      <c r="Q157" s="32" t="e">
        <f>Tableau1456[[#This Row],[Prix TTC 
de l''unité de mesure]]*Tableau1456[[#This Row],[Quantité annuelle indicative (non contractuelle), exprimée en unité de mesure]]</f>
        <v>#REF!</v>
      </c>
      <c r="R157" s="34"/>
    </row>
    <row r="158" spans="1:18" s="29" customFormat="1" ht="24" customHeight="1" x14ac:dyDescent="0.25">
      <c r="A158" s="34"/>
      <c r="B158" s="34"/>
      <c r="C158" s="34"/>
      <c r="D158" s="197"/>
      <c r="E158" s="35" t="s">
        <v>141</v>
      </c>
      <c r="F158" s="70" t="s">
        <v>473</v>
      </c>
      <c r="G158" s="87" t="s">
        <v>487</v>
      </c>
      <c r="H158" s="46" t="s">
        <v>23</v>
      </c>
      <c r="I158" s="72">
        <v>1</v>
      </c>
      <c r="J158" s="70">
        <v>100</v>
      </c>
      <c r="K158" s="36">
        <f>Tableau1456[[#This Row],[Quantité annuelle indicative (non contractuelle), exprimée en unité de conditionnement ]]*Tableau1456[[#This Row],[Conditionnement préféré par l''université, exprimé en unité de mesure]]</f>
        <v>100</v>
      </c>
      <c r="L158" s="31"/>
      <c r="M158" s="30"/>
      <c r="N158" s="32"/>
      <c r="O158" s="32"/>
      <c r="P158" s="33" t="e">
        <f>(Tableau1456[[#This Row],[Prix TTC 
du conditionnement]]-#REF!)/Tableau1456[[#This Row],[Conditionnement proposé par le candidat, exprimé en unité de mesure]]</f>
        <v>#REF!</v>
      </c>
      <c r="Q158" s="32" t="e">
        <f>Tableau1456[[#This Row],[Prix TTC 
de l''unité de mesure]]*Tableau1456[[#This Row],[Quantité annuelle indicative (non contractuelle), exprimée en unité de mesure]]</f>
        <v>#REF!</v>
      </c>
      <c r="R158" s="34"/>
    </row>
    <row r="159" spans="1:18" s="29" customFormat="1" ht="24" customHeight="1" x14ac:dyDescent="0.25">
      <c r="A159" s="34"/>
      <c r="B159" s="34"/>
      <c r="C159" s="34"/>
      <c r="D159" s="194" t="s">
        <v>913</v>
      </c>
      <c r="E159" s="35" t="s">
        <v>142</v>
      </c>
      <c r="F159" s="70" t="s">
        <v>474</v>
      </c>
      <c r="G159" s="86" t="s">
        <v>488</v>
      </c>
      <c r="H159" s="46" t="s">
        <v>23</v>
      </c>
      <c r="I159" s="72">
        <v>1</v>
      </c>
      <c r="J159" s="70">
        <v>100</v>
      </c>
      <c r="K159" s="36">
        <f>Tableau1456[[#This Row],[Quantité annuelle indicative (non contractuelle), exprimée en unité de conditionnement ]]*Tableau1456[[#This Row],[Conditionnement préféré par l''université, exprimé en unité de mesure]]</f>
        <v>100</v>
      </c>
      <c r="L159" s="31"/>
      <c r="M159" s="30"/>
      <c r="N159" s="32"/>
      <c r="O159" s="32"/>
      <c r="P159" s="33" t="e">
        <f>(Tableau1456[[#This Row],[Prix TTC 
du conditionnement]]-#REF!)/Tableau1456[[#This Row],[Conditionnement proposé par le candidat, exprimé en unité de mesure]]</f>
        <v>#REF!</v>
      </c>
      <c r="Q159" s="32" t="e">
        <f>Tableau1456[[#This Row],[Prix TTC 
de l''unité de mesure]]*Tableau1456[[#This Row],[Quantité annuelle indicative (non contractuelle), exprimée en unité de mesure]]</f>
        <v>#REF!</v>
      </c>
      <c r="R159" s="34"/>
    </row>
    <row r="160" spans="1:18" s="29" customFormat="1" ht="24" customHeight="1" x14ac:dyDescent="0.25">
      <c r="A160" s="34"/>
      <c r="B160" s="34"/>
      <c r="C160" s="34"/>
      <c r="D160" s="195"/>
      <c r="E160" s="35" t="s">
        <v>143</v>
      </c>
      <c r="F160" s="70" t="s">
        <v>475</v>
      </c>
      <c r="G160" s="81" t="s">
        <v>489</v>
      </c>
      <c r="H160" s="46" t="s">
        <v>23</v>
      </c>
      <c r="I160" s="72">
        <v>1</v>
      </c>
      <c r="J160" s="70">
        <v>100</v>
      </c>
      <c r="K160" s="36">
        <f>Tableau1456[[#This Row],[Quantité annuelle indicative (non contractuelle), exprimée en unité de conditionnement ]]*Tableau1456[[#This Row],[Conditionnement préféré par l''université, exprimé en unité de mesure]]</f>
        <v>100</v>
      </c>
      <c r="L160" s="31"/>
      <c r="M160" s="30"/>
      <c r="N160" s="32"/>
      <c r="O160" s="32"/>
      <c r="P160" s="33" t="e">
        <f>(Tableau1456[[#This Row],[Prix TTC 
du conditionnement]]-#REF!)/Tableau1456[[#This Row],[Conditionnement proposé par le candidat, exprimé en unité de mesure]]</f>
        <v>#REF!</v>
      </c>
      <c r="Q160" s="32" t="e">
        <f>Tableau1456[[#This Row],[Prix TTC 
de l''unité de mesure]]*Tableau1456[[#This Row],[Quantité annuelle indicative (non contractuelle), exprimée en unité de mesure]]</f>
        <v>#REF!</v>
      </c>
      <c r="R160" s="34"/>
    </row>
    <row r="161" spans="1:18" s="29" customFormat="1" ht="24" customHeight="1" x14ac:dyDescent="0.25">
      <c r="A161" s="34"/>
      <c r="B161" s="34"/>
      <c r="C161" s="34"/>
      <c r="D161" s="195"/>
      <c r="E161" s="35" t="s">
        <v>144</v>
      </c>
      <c r="F161" s="79" t="s">
        <v>476</v>
      </c>
      <c r="G161" s="81" t="s">
        <v>490</v>
      </c>
      <c r="H161" s="46" t="s">
        <v>23</v>
      </c>
      <c r="I161" s="72">
        <v>1</v>
      </c>
      <c r="J161" s="79">
        <v>25</v>
      </c>
      <c r="K161" s="36">
        <f>Tableau1456[[#This Row],[Quantité annuelle indicative (non contractuelle), exprimée en unité de conditionnement ]]*Tableau1456[[#This Row],[Conditionnement préféré par l''université, exprimé en unité de mesure]]</f>
        <v>25</v>
      </c>
      <c r="L161" s="31"/>
      <c r="M161" s="30"/>
      <c r="N161" s="32"/>
      <c r="O161" s="32"/>
      <c r="P161" s="33" t="e">
        <f>(Tableau1456[[#This Row],[Prix TTC 
du conditionnement]]-#REF!)/Tableau1456[[#This Row],[Conditionnement proposé par le candidat, exprimé en unité de mesure]]</f>
        <v>#REF!</v>
      </c>
      <c r="Q161" s="32" t="e">
        <f>Tableau1456[[#This Row],[Prix TTC 
de l''unité de mesure]]*Tableau1456[[#This Row],[Quantité annuelle indicative (non contractuelle), exprimée en unité de mesure]]</f>
        <v>#REF!</v>
      </c>
      <c r="R161" s="34"/>
    </row>
    <row r="162" spans="1:18" s="29" customFormat="1" ht="24" customHeight="1" x14ac:dyDescent="0.25">
      <c r="A162" s="34"/>
      <c r="B162" s="34"/>
      <c r="C162" s="34"/>
      <c r="D162" s="197"/>
      <c r="E162" s="35" t="s">
        <v>145</v>
      </c>
      <c r="F162" s="88" t="s">
        <v>477</v>
      </c>
      <c r="G162" s="87" t="s">
        <v>491</v>
      </c>
      <c r="H162" s="46" t="s">
        <v>23</v>
      </c>
      <c r="I162" s="72">
        <v>1</v>
      </c>
      <c r="J162" s="88">
        <v>25</v>
      </c>
      <c r="K162" s="36">
        <f>Tableau1456[[#This Row],[Quantité annuelle indicative (non contractuelle), exprimée en unité de conditionnement ]]*Tableau1456[[#This Row],[Conditionnement préféré par l''université, exprimé en unité de mesure]]</f>
        <v>25</v>
      </c>
      <c r="L162" s="31"/>
      <c r="M162" s="30"/>
      <c r="N162" s="32"/>
      <c r="O162" s="32"/>
      <c r="P162" s="33" t="e">
        <f>(Tableau1456[[#This Row],[Prix TTC 
du conditionnement]]-#REF!)/Tableau1456[[#This Row],[Conditionnement proposé par le candidat, exprimé en unité de mesure]]</f>
        <v>#REF!</v>
      </c>
      <c r="Q162" s="32" t="e">
        <f>Tableau1456[[#This Row],[Prix TTC 
de l''unité de mesure]]*Tableau1456[[#This Row],[Quantité annuelle indicative (non contractuelle), exprimée en unité de mesure]]</f>
        <v>#REF!</v>
      </c>
      <c r="R162" s="34"/>
    </row>
    <row r="163" spans="1:18" s="29" customFormat="1" ht="24" customHeight="1" x14ac:dyDescent="0.25">
      <c r="A163" s="34"/>
      <c r="B163" s="34"/>
      <c r="C163" s="34"/>
      <c r="D163" s="194" t="s">
        <v>914</v>
      </c>
      <c r="E163" s="35" t="s">
        <v>146</v>
      </c>
      <c r="F163" s="70" t="s">
        <v>478</v>
      </c>
      <c r="G163" s="86" t="s">
        <v>492</v>
      </c>
      <c r="H163" s="46" t="s">
        <v>23</v>
      </c>
      <c r="I163" s="72">
        <v>1</v>
      </c>
      <c r="J163" s="70">
        <v>25</v>
      </c>
      <c r="K163" s="36">
        <f>Tableau1456[[#This Row],[Quantité annuelle indicative (non contractuelle), exprimée en unité de conditionnement ]]*Tableau1456[[#This Row],[Conditionnement préféré par l''université, exprimé en unité de mesure]]</f>
        <v>25</v>
      </c>
      <c r="L163" s="31"/>
      <c r="M163" s="30"/>
      <c r="N163" s="32"/>
      <c r="O163" s="32"/>
      <c r="P163" s="33" t="e">
        <f>(Tableau1456[[#This Row],[Prix TTC 
du conditionnement]]-#REF!)/Tableau1456[[#This Row],[Conditionnement proposé par le candidat, exprimé en unité de mesure]]</f>
        <v>#REF!</v>
      </c>
      <c r="Q163" s="32" t="e">
        <f>Tableau1456[[#This Row],[Prix TTC 
de l''unité de mesure]]*Tableau1456[[#This Row],[Quantité annuelle indicative (non contractuelle), exprimée en unité de mesure]]</f>
        <v>#REF!</v>
      </c>
      <c r="R163" s="34"/>
    </row>
    <row r="164" spans="1:18" s="29" customFormat="1" ht="24" customHeight="1" x14ac:dyDescent="0.25">
      <c r="A164" s="34"/>
      <c r="B164" s="34"/>
      <c r="C164" s="34"/>
      <c r="D164" s="196"/>
      <c r="E164" s="35" t="s">
        <v>147</v>
      </c>
      <c r="F164" s="79" t="s">
        <v>479</v>
      </c>
      <c r="G164" s="92" t="s">
        <v>493</v>
      </c>
      <c r="H164" s="46" t="s">
        <v>23</v>
      </c>
      <c r="I164" s="72">
        <v>1</v>
      </c>
      <c r="J164" s="79">
        <v>25</v>
      </c>
      <c r="K164" s="36">
        <f>Tableau1456[[#This Row],[Quantité annuelle indicative (non contractuelle), exprimée en unité de conditionnement ]]*Tableau1456[[#This Row],[Conditionnement préféré par l''université, exprimé en unité de mesure]]</f>
        <v>25</v>
      </c>
      <c r="L164" s="31"/>
      <c r="M164" s="30"/>
      <c r="N164" s="32"/>
      <c r="O164" s="32"/>
      <c r="P164" s="33" t="e">
        <f>(Tableau1456[[#This Row],[Prix TTC 
du conditionnement]]-#REF!)/Tableau1456[[#This Row],[Conditionnement proposé par le candidat, exprimé en unité de mesure]]</f>
        <v>#REF!</v>
      </c>
      <c r="Q164" s="32" t="e">
        <f>Tableau1456[[#This Row],[Prix TTC 
de l''unité de mesure]]*Tableau1456[[#This Row],[Quantité annuelle indicative (non contractuelle), exprimée en unité de mesure]]</f>
        <v>#REF!</v>
      </c>
      <c r="R164" s="34"/>
    </row>
    <row r="165" spans="1:18" s="29" customFormat="1" ht="24" customHeight="1" thickBot="1" x14ac:dyDescent="0.3">
      <c r="A165" s="34"/>
      <c r="B165" s="34"/>
      <c r="C165" s="34"/>
      <c r="D165" s="24"/>
      <c r="E165" s="24"/>
      <c r="F165" s="38"/>
      <c r="G165" s="24"/>
      <c r="H165" s="24"/>
      <c r="I165" s="24"/>
      <c r="J165" s="24"/>
      <c r="K165" s="24"/>
      <c r="L165" s="24"/>
      <c r="M165" s="24"/>
      <c r="N165" s="24"/>
      <c r="O165" s="24"/>
      <c r="P165" s="24"/>
      <c r="Q165" s="24"/>
      <c r="R165" s="34"/>
    </row>
    <row r="166" spans="1:18" s="29" customFormat="1" ht="24" customHeight="1" thickBot="1" x14ac:dyDescent="0.3">
      <c r="A166" s="34"/>
      <c r="B166" s="34"/>
      <c r="C166" s="34"/>
      <c r="D166" s="45"/>
      <c r="E166" s="204" t="s">
        <v>494</v>
      </c>
      <c r="F166" s="205"/>
      <c r="G166" s="205"/>
      <c r="H166" s="205"/>
      <c r="I166" s="205"/>
      <c r="J166" s="205"/>
      <c r="K166" s="205"/>
      <c r="L166" s="205"/>
      <c r="M166" s="205"/>
      <c r="N166" s="205"/>
      <c r="O166" s="206"/>
      <c r="P166" s="207"/>
      <c r="Q166" s="208"/>
      <c r="R166" s="34"/>
    </row>
    <row r="167" spans="1:18" s="29" customFormat="1" ht="24" customHeight="1" thickBot="1" x14ac:dyDescent="0.3">
      <c r="A167" s="34"/>
      <c r="B167" s="34"/>
      <c r="C167" s="34"/>
      <c r="D167" s="25"/>
      <c r="E167" s="25"/>
      <c r="F167" s="39"/>
      <c r="G167" s="25"/>
      <c r="H167" s="25"/>
      <c r="I167" s="25"/>
      <c r="J167" s="25"/>
      <c r="K167" s="25"/>
      <c r="L167" s="25"/>
      <c r="M167" s="25"/>
      <c r="N167" s="25"/>
      <c r="O167" s="25"/>
      <c r="P167" s="28"/>
      <c r="Q167" s="28"/>
      <c r="R167" s="34"/>
    </row>
    <row r="168" spans="1:18" s="29" customFormat="1" ht="24" customHeight="1" thickBot="1" x14ac:dyDescent="0.3">
      <c r="A168" s="34"/>
      <c r="B168" s="34"/>
      <c r="C168" s="34"/>
      <c r="D168" s="45"/>
      <c r="E168" s="27" t="s">
        <v>22</v>
      </c>
      <c r="F168" s="40" t="s">
        <v>27</v>
      </c>
      <c r="G168" s="3" t="s">
        <v>0</v>
      </c>
      <c r="H168" s="3" t="s">
        <v>1</v>
      </c>
      <c r="I168" s="3" t="s">
        <v>2</v>
      </c>
      <c r="J168" s="3" t="s">
        <v>3</v>
      </c>
      <c r="K168" s="3" t="s">
        <v>4</v>
      </c>
      <c r="L168" s="4" t="s">
        <v>5</v>
      </c>
      <c r="M168" s="5" t="s">
        <v>6</v>
      </c>
      <c r="N168" s="5" t="s">
        <v>8</v>
      </c>
      <c r="O168" s="5" t="s">
        <v>9</v>
      </c>
      <c r="P168" s="6" t="s">
        <v>10</v>
      </c>
      <c r="Q168" s="7" t="s">
        <v>7</v>
      </c>
      <c r="R168" s="34"/>
    </row>
    <row r="169" spans="1:18" s="29" customFormat="1" ht="24" customHeight="1" x14ac:dyDescent="0.25">
      <c r="A169" s="34"/>
      <c r="B169" s="34"/>
      <c r="C169" s="34"/>
      <c r="D169" s="220" t="s">
        <v>917</v>
      </c>
      <c r="E169" s="46" t="s">
        <v>148</v>
      </c>
      <c r="F169" s="93" t="s">
        <v>495</v>
      </c>
      <c r="G169" s="123" t="s">
        <v>500</v>
      </c>
      <c r="H169" s="46" t="s">
        <v>23</v>
      </c>
      <c r="I169" s="72">
        <v>1</v>
      </c>
      <c r="J169" s="93">
        <v>25</v>
      </c>
      <c r="K169" s="47">
        <f>Tableau1457[[#This Row],[Quantité annuelle indicative (non contractuelle), exprimée en unité de conditionnement ]]*Tableau1457[[#This Row],[Conditionnement préféré par l''université, exprimé en unité de mesure]]</f>
        <v>25</v>
      </c>
      <c r="L169" s="31"/>
      <c r="M169" s="30"/>
      <c r="N169" s="32"/>
      <c r="O169" s="32"/>
      <c r="P169" s="33" t="e">
        <f>(Tableau1457[[#This Row],[Prix TTC 
du conditionnement]]-#REF!)/Tableau1457[[#This Row],[Conditionnement proposé par le candidat, exprimé en unité de mesure]]</f>
        <v>#REF!</v>
      </c>
      <c r="Q169" s="32" t="e">
        <f>Tableau1457[[#This Row],[Prix TTC 
de l''unité de mesure]]*Tableau1457[[#This Row],[Quantité annuelle indicative (non contractuelle), exprimée en unité de mesure]]</f>
        <v>#REF!</v>
      </c>
      <c r="R169" s="34"/>
    </row>
    <row r="170" spans="1:18" s="29" customFormat="1" ht="24" customHeight="1" x14ac:dyDescent="0.25">
      <c r="A170" s="34"/>
      <c r="B170" s="34"/>
      <c r="C170" s="34"/>
      <c r="D170" s="210"/>
      <c r="E170" s="46" t="s">
        <v>149</v>
      </c>
      <c r="F170" s="93" t="s">
        <v>496</v>
      </c>
      <c r="G170" s="124" t="s">
        <v>501</v>
      </c>
      <c r="H170" s="46" t="s">
        <v>23</v>
      </c>
      <c r="I170" s="72">
        <v>1</v>
      </c>
      <c r="J170" s="93">
        <v>25</v>
      </c>
      <c r="K170" s="47">
        <f>Tableau1457[[#This Row],[Quantité annuelle indicative (non contractuelle), exprimée en unité de conditionnement ]]*Tableau1457[[#This Row],[Conditionnement préféré par l''université, exprimé en unité de mesure]]</f>
        <v>25</v>
      </c>
      <c r="L170" s="31"/>
      <c r="M170" s="30"/>
      <c r="N170" s="32"/>
      <c r="O170" s="32"/>
      <c r="P170" s="33" t="e">
        <f>(Tableau1457[[#This Row],[Prix TTC 
du conditionnement]]-#REF!)/Tableau1457[[#This Row],[Conditionnement proposé par le candidat, exprimé en unité de mesure]]</f>
        <v>#REF!</v>
      </c>
      <c r="Q170" s="32" t="e">
        <f>Tableau1457[[#This Row],[Prix TTC 
de l''unité de mesure]]*Tableau1457[[#This Row],[Quantité annuelle indicative (non contractuelle), exprimée en unité de mesure]]</f>
        <v>#REF!</v>
      </c>
      <c r="R170" s="34"/>
    </row>
    <row r="171" spans="1:18" s="29" customFormat="1" ht="24" customHeight="1" x14ac:dyDescent="0.25">
      <c r="A171" s="34"/>
      <c r="B171" s="34"/>
      <c r="C171" s="34"/>
      <c r="D171" s="210"/>
      <c r="E171" s="46" t="s">
        <v>150</v>
      </c>
      <c r="F171" s="93" t="s">
        <v>497</v>
      </c>
      <c r="G171" s="124" t="s">
        <v>502</v>
      </c>
      <c r="H171" s="46" t="s">
        <v>23</v>
      </c>
      <c r="I171" s="72">
        <v>1</v>
      </c>
      <c r="J171" s="93">
        <v>25</v>
      </c>
      <c r="K171" s="47">
        <f>Tableau1457[[#This Row],[Quantité annuelle indicative (non contractuelle), exprimée en unité de conditionnement ]]*Tableau1457[[#This Row],[Conditionnement préféré par l''université, exprimé en unité de mesure]]</f>
        <v>25</v>
      </c>
      <c r="L171" s="31"/>
      <c r="M171" s="30"/>
      <c r="N171" s="32"/>
      <c r="O171" s="32"/>
      <c r="P171" s="33" t="e">
        <f>(Tableau1457[[#This Row],[Prix TTC 
du conditionnement]]-#REF!)/Tableau1457[[#This Row],[Conditionnement proposé par le candidat, exprimé en unité de mesure]]</f>
        <v>#REF!</v>
      </c>
      <c r="Q171" s="32" t="e">
        <f>Tableau1457[[#This Row],[Prix TTC 
de l''unité de mesure]]*Tableau1457[[#This Row],[Quantité annuelle indicative (non contractuelle), exprimée en unité de mesure]]</f>
        <v>#REF!</v>
      </c>
      <c r="R171" s="34"/>
    </row>
    <row r="172" spans="1:18" s="29" customFormat="1" ht="24" customHeight="1" x14ac:dyDescent="0.25">
      <c r="A172" s="34"/>
      <c r="B172" s="34"/>
      <c r="C172" s="34"/>
      <c r="D172" s="210"/>
      <c r="E172" s="46" t="s">
        <v>151</v>
      </c>
      <c r="F172" s="94" t="s">
        <v>498</v>
      </c>
      <c r="G172" s="125" t="s">
        <v>330</v>
      </c>
      <c r="H172" s="46" t="s">
        <v>23</v>
      </c>
      <c r="I172" s="72">
        <v>1</v>
      </c>
      <c r="J172" s="94">
        <v>25</v>
      </c>
      <c r="K172" s="47">
        <f>Tableau1457[[#This Row],[Quantité annuelle indicative (non contractuelle), exprimée en unité de conditionnement ]]*Tableau1457[[#This Row],[Conditionnement préféré par l''université, exprimé en unité de mesure]]</f>
        <v>25</v>
      </c>
      <c r="L172" s="31"/>
      <c r="M172" s="30"/>
      <c r="N172" s="32"/>
      <c r="O172" s="32"/>
      <c r="P172" s="33" t="e">
        <f>(Tableau1457[[#This Row],[Prix TTC 
du conditionnement]]-#REF!)/Tableau1457[[#This Row],[Conditionnement proposé par le candidat, exprimé en unité de mesure]]</f>
        <v>#REF!</v>
      </c>
      <c r="Q172" s="32" t="e">
        <f>Tableau1457[[#This Row],[Prix TTC 
de l''unité de mesure]]*Tableau1457[[#This Row],[Quantité annuelle indicative (non contractuelle), exprimée en unité de mesure]]</f>
        <v>#REF!</v>
      </c>
      <c r="R172" s="34"/>
    </row>
    <row r="173" spans="1:18" s="29" customFormat="1" ht="24" customHeight="1" x14ac:dyDescent="0.25">
      <c r="A173" s="34"/>
      <c r="B173" s="34"/>
      <c r="C173" s="34"/>
      <c r="D173" s="210"/>
      <c r="E173" s="46" t="s">
        <v>152</v>
      </c>
      <c r="F173" s="93" t="s">
        <v>499</v>
      </c>
      <c r="G173" s="124" t="s">
        <v>503</v>
      </c>
      <c r="H173" s="46" t="s">
        <v>23</v>
      </c>
      <c r="I173" s="72">
        <v>1</v>
      </c>
      <c r="J173" s="93">
        <v>25</v>
      </c>
      <c r="K173" s="47">
        <f>Tableau1457[[#This Row],[Quantité annuelle indicative (non contractuelle), exprimée en unité de conditionnement ]]*Tableau1457[[#This Row],[Conditionnement préféré par l''université, exprimé en unité de mesure]]</f>
        <v>25</v>
      </c>
      <c r="L173" s="31"/>
      <c r="M173" s="30"/>
      <c r="N173" s="32"/>
      <c r="O173" s="32"/>
      <c r="P173" s="33" t="e">
        <f>(Tableau1457[[#This Row],[Prix TTC 
du conditionnement]]-#REF!)/Tableau1457[[#This Row],[Conditionnement proposé par le candidat, exprimé en unité de mesure]]</f>
        <v>#REF!</v>
      </c>
      <c r="Q173" s="32" t="e">
        <f>Tableau1457[[#This Row],[Prix TTC 
de l''unité de mesure]]*Tableau1457[[#This Row],[Quantité annuelle indicative (non contractuelle), exprimée en unité de mesure]]</f>
        <v>#REF!</v>
      </c>
      <c r="R173" s="34"/>
    </row>
    <row r="174" spans="1:18" s="29" customFormat="1" ht="24" customHeight="1" x14ac:dyDescent="0.25">
      <c r="A174" s="34"/>
      <c r="B174" s="34"/>
      <c r="C174" s="34"/>
      <c r="D174" s="210"/>
      <c r="E174" s="46" t="s">
        <v>153</v>
      </c>
      <c r="F174" s="93" t="s">
        <v>510</v>
      </c>
      <c r="G174" s="124" t="s">
        <v>504</v>
      </c>
      <c r="H174" s="46" t="s">
        <v>23</v>
      </c>
      <c r="I174" s="72">
        <v>1</v>
      </c>
      <c r="J174" s="93">
        <v>25</v>
      </c>
      <c r="K174" s="47">
        <f>Tableau1457[[#This Row],[Quantité annuelle indicative (non contractuelle), exprimée en unité de conditionnement ]]*Tableau1457[[#This Row],[Conditionnement préféré par l''université, exprimé en unité de mesure]]</f>
        <v>25</v>
      </c>
      <c r="L174" s="31"/>
      <c r="M174" s="30"/>
      <c r="N174" s="32"/>
      <c r="O174" s="32"/>
      <c r="P174" s="33" t="e">
        <f>(Tableau1457[[#This Row],[Prix TTC 
du conditionnement]]-#REF!)/Tableau1457[[#This Row],[Conditionnement proposé par le candidat, exprimé en unité de mesure]]</f>
        <v>#REF!</v>
      </c>
      <c r="Q174" s="32" t="e">
        <f>Tableau1457[[#This Row],[Prix TTC 
de l''unité de mesure]]*Tableau1457[[#This Row],[Quantité annuelle indicative (non contractuelle), exprimée en unité de mesure]]</f>
        <v>#REF!</v>
      </c>
      <c r="R174" s="34"/>
    </row>
    <row r="175" spans="1:18" s="29" customFormat="1" ht="24" customHeight="1" x14ac:dyDescent="0.25">
      <c r="A175" s="34"/>
      <c r="B175" s="34"/>
      <c r="C175" s="34"/>
      <c r="D175" s="210"/>
      <c r="E175" s="46" t="s">
        <v>154</v>
      </c>
      <c r="F175" s="93" t="s">
        <v>511</v>
      </c>
      <c r="G175" s="124" t="s">
        <v>505</v>
      </c>
      <c r="H175" s="46" t="s">
        <v>23</v>
      </c>
      <c r="I175" s="72">
        <v>1</v>
      </c>
      <c r="J175" s="93">
        <v>25</v>
      </c>
      <c r="K175" s="47">
        <f>Tableau1457[[#This Row],[Quantité annuelle indicative (non contractuelle), exprimée en unité de conditionnement ]]*Tableau1457[[#This Row],[Conditionnement préféré par l''université, exprimé en unité de mesure]]</f>
        <v>25</v>
      </c>
      <c r="L175" s="31"/>
      <c r="M175" s="30"/>
      <c r="N175" s="32"/>
      <c r="O175" s="32"/>
      <c r="P175" s="33" t="e">
        <f>(Tableau1457[[#This Row],[Prix TTC 
du conditionnement]]-#REF!)/Tableau1457[[#This Row],[Conditionnement proposé par le candidat, exprimé en unité de mesure]]</f>
        <v>#REF!</v>
      </c>
      <c r="Q175" s="32" t="e">
        <f>Tableau1457[[#This Row],[Prix TTC 
de l''unité de mesure]]*Tableau1457[[#This Row],[Quantité annuelle indicative (non contractuelle), exprimée en unité de mesure]]</f>
        <v>#REF!</v>
      </c>
      <c r="R175" s="34"/>
    </row>
    <row r="176" spans="1:18" s="29" customFormat="1" ht="24" customHeight="1" x14ac:dyDescent="0.25">
      <c r="A176" s="34"/>
      <c r="B176" s="34"/>
      <c r="C176" s="34"/>
      <c r="D176" s="210"/>
      <c r="E176" s="46" t="s">
        <v>155</v>
      </c>
      <c r="F176" s="94" t="s">
        <v>512</v>
      </c>
      <c r="G176" s="125" t="s">
        <v>330</v>
      </c>
      <c r="H176" s="46" t="s">
        <v>23</v>
      </c>
      <c r="I176" s="72">
        <v>1</v>
      </c>
      <c r="J176" s="94">
        <v>25</v>
      </c>
      <c r="K176" s="47">
        <f>Tableau1457[[#This Row],[Quantité annuelle indicative (non contractuelle), exprimée en unité de conditionnement ]]*Tableau1457[[#This Row],[Conditionnement préféré par l''université, exprimé en unité de mesure]]</f>
        <v>25</v>
      </c>
      <c r="L176" s="31"/>
      <c r="M176" s="30"/>
      <c r="N176" s="32"/>
      <c r="O176" s="32"/>
      <c r="P176" s="33" t="e">
        <f>(Tableau1457[[#This Row],[Prix TTC 
du conditionnement]]-#REF!)/Tableau1457[[#This Row],[Conditionnement proposé par le candidat, exprimé en unité de mesure]]</f>
        <v>#REF!</v>
      </c>
      <c r="Q176" s="32" t="e">
        <f>Tableau1457[[#This Row],[Prix TTC 
de l''unité de mesure]]*Tableau1457[[#This Row],[Quantité annuelle indicative (non contractuelle), exprimée en unité de mesure]]</f>
        <v>#REF!</v>
      </c>
      <c r="R176" s="34"/>
    </row>
    <row r="177" spans="1:18" s="29" customFormat="1" ht="24" customHeight="1" x14ac:dyDescent="0.25">
      <c r="A177" s="34"/>
      <c r="B177" s="34"/>
      <c r="C177" s="34"/>
      <c r="D177" s="210"/>
      <c r="E177" s="46" t="s">
        <v>156</v>
      </c>
      <c r="F177" s="93" t="s">
        <v>513</v>
      </c>
      <c r="G177" s="124" t="s">
        <v>506</v>
      </c>
      <c r="H177" s="46" t="s">
        <v>23</v>
      </c>
      <c r="I177" s="72">
        <v>1</v>
      </c>
      <c r="J177" s="93">
        <v>25</v>
      </c>
      <c r="K177" s="47">
        <f>Tableau1457[[#This Row],[Quantité annuelle indicative (non contractuelle), exprimée en unité de conditionnement ]]*Tableau1457[[#This Row],[Conditionnement préféré par l''université, exprimé en unité de mesure]]</f>
        <v>25</v>
      </c>
      <c r="L177" s="31"/>
      <c r="M177" s="30"/>
      <c r="N177" s="32"/>
      <c r="O177" s="32"/>
      <c r="P177" s="33" t="e">
        <f>(Tableau1457[[#This Row],[Prix TTC 
du conditionnement]]-#REF!)/Tableau1457[[#This Row],[Conditionnement proposé par le candidat, exprimé en unité de mesure]]</f>
        <v>#REF!</v>
      </c>
      <c r="Q177" s="32" t="e">
        <f>Tableau1457[[#This Row],[Prix TTC 
de l''unité de mesure]]*Tableau1457[[#This Row],[Quantité annuelle indicative (non contractuelle), exprimée en unité de mesure]]</f>
        <v>#REF!</v>
      </c>
      <c r="R177" s="34"/>
    </row>
    <row r="178" spans="1:18" s="29" customFormat="1" ht="24" customHeight="1" x14ac:dyDescent="0.25">
      <c r="A178" s="34"/>
      <c r="B178" s="34"/>
      <c r="C178" s="34"/>
      <c r="D178" s="210"/>
      <c r="E178" s="46" t="s">
        <v>157</v>
      </c>
      <c r="F178" s="93" t="s">
        <v>514</v>
      </c>
      <c r="G178" s="124" t="s">
        <v>501</v>
      </c>
      <c r="H178" s="46" t="s">
        <v>23</v>
      </c>
      <c r="I178" s="72">
        <v>1</v>
      </c>
      <c r="J178" s="93">
        <v>25</v>
      </c>
      <c r="K178" s="47">
        <f>Tableau1457[[#This Row],[Quantité annuelle indicative (non contractuelle), exprimée en unité de conditionnement ]]*Tableau1457[[#This Row],[Conditionnement préféré par l''université, exprimé en unité de mesure]]</f>
        <v>25</v>
      </c>
      <c r="L178" s="31"/>
      <c r="M178" s="30"/>
      <c r="N178" s="32"/>
      <c r="O178" s="32"/>
      <c r="P178" s="33" t="e">
        <f>(Tableau1457[[#This Row],[Prix TTC 
du conditionnement]]-#REF!)/Tableau1457[[#This Row],[Conditionnement proposé par le candidat, exprimé en unité de mesure]]</f>
        <v>#REF!</v>
      </c>
      <c r="Q178" s="32" t="e">
        <f>Tableau1457[[#This Row],[Prix TTC 
de l''unité de mesure]]*Tableau1457[[#This Row],[Quantité annuelle indicative (non contractuelle), exprimée en unité de mesure]]</f>
        <v>#REF!</v>
      </c>
      <c r="R178" s="34"/>
    </row>
    <row r="179" spans="1:18" s="29" customFormat="1" ht="24" customHeight="1" x14ac:dyDescent="0.25">
      <c r="A179" s="34"/>
      <c r="B179" s="34"/>
      <c r="C179" s="34"/>
      <c r="D179" s="221"/>
      <c r="E179" s="46" t="s">
        <v>158</v>
      </c>
      <c r="F179" s="95" t="s">
        <v>515</v>
      </c>
      <c r="G179" s="126" t="s">
        <v>503</v>
      </c>
      <c r="H179" s="46" t="s">
        <v>23</v>
      </c>
      <c r="I179" s="72">
        <v>1</v>
      </c>
      <c r="J179" s="95">
        <v>25</v>
      </c>
      <c r="K179" s="47">
        <f>Tableau1457[[#This Row],[Quantité annuelle indicative (non contractuelle), exprimée en unité de conditionnement ]]*Tableau1457[[#This Row],[Conditionnement préféré par l''université, exprimé en unité de mesure]]</f>
        <v>25</v>
      </c>
      <c r="L179" s="31"/>
      <c r="M179" s="30"/>
      <c r="N179" s="32"/>
      <c r="O179" s="32"/>
      <c r="P179" s="33" t="e">
        <f>(Tableau1457[[#This Row],[Prix TTC 
du conditionnement]]-#REF!)/Tableau1457[[#This Row],[Conditionnement proposé par le candidat, exprimé en unité de mesure]]</f>
        <v>#REF!</v>
      </c>
      <c r="Q179" s="32" t="e">
        <f>Tableau1457[[#This Row],[Prix TTC 
de l''unité de mesure]]*Tableau1457[[#This Row],[Quantité annuelle indicative (non contractuelle), exprimée en unité de mesure]]</f>
        <v>#REF!</v>
      </c>
      <c r="R179" s="34"/>
    </row>
    <row r="180" spans="1:18" s="29" customFormat="1" ht="24" customHeight="1" x14ac:dyDescent="0.25">
      <c r="A180" s="34"/>
      <c r="B180" s="34"/>
      <c r="C180" s="34"/>
      <c r="D180" s="175" t="s">
        <v>915</v>
      </c>
      <c r="E180" s="46" t="s">
        <v>159</v>
      </c>
      <c r="F180" s="96" t="s">
        <v>516</v>
      </c>
      <c r="G180" s="127" t="s">
        <v>507</v>
      </c>
      <c r="H180" s="46" t="s">
        <v>23</v>
      </c>
      <c r="I180" s="72">
        <v>1</v>
      </c>
      <c r="J180" s="96">
        <v>25</v>
      </c>
      <c r="K180" s="47">
        <f>Tableau1457[[#This Row],[Quantité annuelle indicative (non contractuelle), exprimée en unité de conditionnement ]]*Tableau1457[[#This Row],[Conditionnement préféré par l''université, exprimé en unité de mesure]]</f>
        <v>25</v>
      </c>
      <c r="L180" s="31"/>
      <c r="M180" s="30"/>
      <c r="N180" s="32"/>
      <c r="O180" s="32"/>
      <c r="P180" s="33" t="e">
        <f>(Tableau1457[[#This Row],[Prix TTC 
du conditionnement]]-#REF!)/Tableau1457[[#This Row],[Conditionnement proposé par le candidat, exprimé en unité de mesure]]</f>
        <v>#REF!</v>
      </c>
      <c r="Q180" s="32" t="e">
        <f>Tableau1457[[#This Row],[Prix TTC 
de l''unité de mesure]]*Tableau1457[[#This Row],[Quantité annuelle indicative (non contractuelle), exprimée en unité de mesure]]</f>
        <v>#REF!</v>
      </c>
      <c r="R180" s="34"/>
    </row>
    <row r="181" spans="1:18" s="29" customFormat="1" ht="24" customHeight="1" x14ac:dyDescent="0.25">
      <c r="A181" s="34"/>
      <c r="B181" s="34"/>
      <c r="C181" s="34"/>
      <c r="D181" s="202" t="s">
        <v>916</v>
      </c>
      <c r="E181" s="46" t="s">
        <v>160</v>
      </c>
      <c r="F181" s="93" t="s">
        <v>517</v>
      </c>
      <c r="G181" s="124" t="s">
        <v>508</v>
      </c>
      <c r="H181" s="46" t="s">
        <v>23</v>
      </c>
      <c r="I181" s="72">
        <v>1</v>
      </c>
      <c r="J181" s="93">
        <v>200</v>
      </c>
      <c r="K181" s="47">
        <f>Tableau1457[[#This Row],[Quantité annuelle indicative (non contractuelle), exprimée en unité de conditionnement ]]*Tableau1457[[#This Row],[Conditionnement préféré par l''université, exprimé en unité de mesure]]</f>
        <v>200</v>
      </c>
      <c r="L181" s="31"/>
      <c r="M181" s="30"/>
      <c r="N181" s="32"/>
      <c r="O181" s="32"/>
      <c r="P181" s="33" t="e">
        <f>(Tableau1457[[#This Row],[Prix TTC 
du conditionnement]]-#REF!)/Tableau1457[[#This Row],[Conditionnement proposé par le candidat, exprimé en unité de mesure]]</f>
        <v>#REF!</v>
      </c>
      <c r="Q181" s="32" t="e">
        <f>Tableau1457[[#This Row],[Prix TTC 
de l''unité de mesure]]*Tableau1457[[#This Row],[Quantité annuelle indicative (non contractuelle), exprimée en unité de mesure]]</f>
        <v>#REF!</v>
      </c>
      <c r="R181" s="34"/>
    </row>
    <row r="182" spans="1:18" s="29" customFormat="1" ht="27" customHeight="1" x14ac:dyDescent="0.25">
      <c r="A182" s="34"/>
      <c r="B182" s="34"/>
      <c r="C182" s="34"/>
      <c r="D182" s="203"/>
      <c r="E182" s="46" t="s">
        <v>161</v>
      </c>
      <c r="F182" s="94" t="s">
        <v>518</v>
      </c>
      <c r="G182" s="125" t="s">
        <v>509</v>
      </c>
      <c r="H182" s="46" t="s">
        <v>23</v>
      </c>
      <c r="I182" s="72">
        <v>1</v>
      </c>
      <c r="J182" s="94">
        <v>200</v>
      </c>
      <c r="K182" s="47">
        <f>Tableau1457[[#This Row],[Quantité annuelle indicative (non contractuelle), exprimée en unité de conditionnement ]]*Tableau1457[[#This Row],[Conditionnement préféré par l''université, exprimé en unité de mesure]]</f>
        <v>200</v>
      </c>
      <c r="L182" s="31"/>
      <c r="M182" s="30"/>
      <c r="N182" s="32"/>
      <c r="O182" s="32"/>
      <c r="P182" s="33" t="e">
        <f>(Tableau1457[[#This Row],[Prix TTC 
du conditionnement]]-#REF!)/Tableau1457[[#This Row],[Conditionnement proposé par le candidat, exprimé en unité de mesure]]</f>
        <v>#REF!</v>
      </c>
      <c r="Q182" s="32" t="e">
        <f>Tableau1457[[#This Row],[Prix TTC 
de l''unité de mesure]]*Tableau1457[[#This Row],[Quantité annuelle indicative (non contractuelle), exprimée en unité de mesure]]</f>
        <v>#REF!</v>
      </c>
      <c r="R182" s="34"/>
    </row>
    <row r="183" spans="1:18" s="29" customFormat="1" ht="24" customHeight="1" thickBot="1" x14ac:dyDescent="0.3">
      <c r="A183" s="34"/>
      <c r="B183" s="34"/>
      <c r="C183" s="34"/>
      <c r="D183" s="24"/>
      <c r="E183" s="24"/>
      <c r="F183" s="38"/>
      <c r="G183" s="24"/>
      <c r="H183" s="24"/>
      <c r="I183" s="24"/>
      <c r="J183" s="24"/>
      <c r="K183" s="24"/>
      <c r="L183" s="24"/>
      <c r="M183" s="24"/>
      <c r="N183" s="24"/>
      <c r="O183" s="24"/>
      <c r="P183" s="24"/>
      <c r="Q183" s="24"/>
      <c r="R183" s="34"/>
    </row>
    <row r="184" spans="1:18" s="29" customFormat="1" ht="24" customHeight="1" thickBot="1" x14ac:dyDescent="0.3">
      <c r="A184" s="34"/>
      <c r="B184" s="34"/>
      <c r="C184" s="34"/>
      <c r="D184" s="45"/>
      <c r="E184" s="204" t="s">
        <v>519</v>
      </c>
      <c r="F184" s="205"/>
      <c r="G184" s="205"/>
      <c r="H184" s="205"/>
      <c r="I184" s="205"/>
      <c r="J184" s="205"/>
      <c r="K184" s="205"/>
      <c r="L184" s="205"/>
      <c r="M184" s="205"/>
      <c r="N184" s="205"/>
      <c r="O184" s="206"/>
      <c r="P184" s="207"/>
      <c r="Q184" s="208"/>
      <c r="R184" s="34"/>
    </row>
    <row r="185" spans="1:18" s="29" customFormat="1" ht="24" customHeight="1" x14ac:dyDescent="0.25">
      <c r="A185" s="34"/>
      <c r="B185" s="34"/>
      <c r="C185" s="34"/>
      <c r="D185" s="25"/>
      <c r="E185" s="25"/>
      <c r="F185" s="39"/>
      <c r="G185" s="25"/>
      <c r="H185" s="25"/>
      <c r="I185" s="25"/>
      <c r="J185" s="25"/>
      <c r="K185" s="25"/>
      <c r="L185" s="25"/>
      <c r="M185" s="25"/>
      <c r="N185" s="25"/>
      <c r="O185" s="25"/>
      <c r="P185" s="28"/>
      <c r="Q185" s="28"/>
      <c r="R185" s="34"/>
    </row>
    <row r="186" spans="1:18" s="29" customFormat="1" ht="24" customHeight="1" thickBot="1" x14ac:dyDescent="0.3">
      <c r="A186" s="34"/>
      <c r="B186" s="34"/>
      <c r="C186" s="34"/>
      <c r="D186" s="45"/>
      <c r="E186" s="97" t="s">
        <v>22</v>
      </c>
      <c r="F186" s="98" t="s">
        <v>27</v>
      </c>
      <c r="G186" s="63" t="s">
        <v>0</v>
      </c>
      <c r="H186" s="63" t="s">
        <v>1</v>
      </c>
      <c r="I186" s="63" t="s">
        <v>2</v>
      </c>
      <c r="J186" s="63" t="s">
        <v>3</v>
      </c>
      <c r="K186" s="63" t="s">
        <v>4</v>
      </c>
      <c r="L186" s="99" t="s">
        <v>5</v>
      </c>
      <c r="M186" s="100" t="s">
        <v>6</v>
      </c>
      <c r="N186" s="100" t="s">
        <v>8</v>
      </c>
      <c r="O186" s="100" t="s">
        <v>9</v>
      </c>
      <c r="P186" s="101" t="s">
        <v>10</v>
      </c>
      <c r="Q186" s="102" t="s">
        <v>7</v>
      </c>
      <c r="R186" s="34"/>
    </row>
    <row r="187" spans="1:18" s="29" customFormat="1" ht="24" customHeight="1" x14ac:dyDescent="0.25">
      <c r="A187" s="34"/>
      <c r="B187" s="34"/>
      <c r="C187" s="34"/>
      <c r="D187" s="190" t="s">
        <v>918</v>
      </c>
      <c r="E187" s="46" t="s">
        <v>162</v>
      </c>
      <c r="F187" s="105" t="s">
        <v>525</v>
      </c>
      <c r="G187" s="93" t="s">
        <v>526</v>
      </c>
      <c r="H187" s="46" t="s">
        <v>23</v>
      </c>
      <c r="I187" s="72">
        <v>1</v>
      </c>
      <c r="J187" s="106">
        <v>25</v>
      </c>
      <c r="K187" s="47">
        <f>Tableau1458[[#This Row],[Quantité annuelle indicative (non contractuelle), exprimée en unité de conditionnement ]]*Tableau1458[[#This Row],[Conditionnement préféré par l''université, exprimé en unité de mesure]]</f>
        <v>25</v>
      </c>
      <c r="L187" s="31"/>
      <c r="M187" s="30"/>
      <c r="N187" s="32"/>
      <c r="O187" s="32"/>
      <c r="P187" s="33" t="e">
        <f>(Tableau1458[[#This Row],[Prix TTC 
du conditionnement]]-#REF!)/Tableau1458[[#This Row],[Conditionnement proposé par le candidat, exprimé en unité de mesure]]</f>
        <v>#REF!</v>
      </c>
      <c r="Q187" s="32" t="e">
        <f>Tableau1458[[#This Row],[Prix TTC 
de l''unité de mesure]]*Tableau1458[[#This Row],[Quantité annuelle indicative (non contractuelle), exprimée en unité de mesure]]</f>
        <v>#REF!</v>
      </c>
      <c r="R187" s="34"/>
    </row>
    <row r="188" spans="1:18" s="29" customFormat="1" ht="24" customHeight="1" x14ac:dyDescent="0.25">
      <c r="A188" s="34"/>
      <c r="B188" s="34"/>
      <c r="C188" s="34"/>
      <c r="D188" s="186"/>
      <c r="E188" s="46" t="s">
        <v>163</v>
      </c>
      <c r="F188" s="105" t="s">
        <v>527</v>
      </c>
      <c r="G188" s="93" t="s">
        <v>528</v>
      </c>
      <c r="H188" s="46" t="s">
        <v>23</v>
      </c>
      <c r="I188" s="72">
        <v>1</v>
      </c>
      <c r="J188" s="106">
        <v>25</v>
      </c>
      <c r="K188" s="47">
        <f>Tableau1458[[#This Row],[Quantité annuelle indicative (non contractuelle), exprimée en unité de conditionnement ]]*Tableau1458[[#This Row],[Conditionnement préféré par l''université, exprimé en unité de mesure]]</f>
        <v>25</v>
      </c>
      <c r="L188" s="31"/>
      <c r="M188" s="30"/>
      <c r="N188" s="32"/>
      <c r="O188" s="32"/>
      <c r="P188" s="33" t="e">
        <f>(Tableau1458[[#This Row],[Prix TTC 
du conditionnement]]-#REF!)/Tableau1458[[#This Row],[Conditionnement proposé par le candidat, exprimé en unité de mesure]]</f>
        <v>#REF!</v>
      </c>
      <c r="Q188" s="32" t="e">
        <f>Tableau1458[[#This Row],[Prix TTC 
de l''unité de mesure]]*Tableau1458[[#This Row],[Quantité annuelle indicative (non contractuelle), exprimée en unité de mesure]]</f>
        <v>#REF!</v>
      </c>
      <c r="R188" s="34"/>
    </row>
    <row r="189" spans="1:18" s="29" customFormat="1" ht="24" customHeight="1" x14ac:dyDescent="0.25">
      <c r="A189" s="34"/>
      <c r="B189" s="34"/>
      <c r="C189" s="34"/>
      <c r="D189" s="186"/>
      <c r="E189" s="46" t="s">
        <v>164</v>
      </c>
      <c r="F189" s="105" t="s">
        <v>529</v>
      </c>
      <c r="G189" s="93" t="s">
        <v>530</v>
      </c>
      <c r="H189" s="46" t="s">
        <v>23</v>
      </c>
      <c r="I189" s="72">
        <v>1</v>
      </c>
      <c r="J189" s="106">
        <v>250</v>
      </c>
      <c r="K189" s="47">
        <f>Tableau1458[[#This Row],[Quantité annuelle indicative (non contractuelle), exprimée en unité de conditionnement ]]*Tableau1458[[#This Row],[Conditionnement préféré par l''université, exprimé en unité de mesure]]</f>
        <v>250</v>
      </c>
      <c r="L189" s="31"/>
      <c r="M189" s="30"/>
      <c r="N189" s="32"/>
      <c r="O189" s="32"/>
      <c r="P189" s="33" t="e">
        <f>(Tableau1458[[#This Row],[Prix TTC 
du conditionnement]]-#REF!)/Tableau1458[[#This Row],[Conditionnement proposé par le candidat, exprimé en unité de mesure]]</f>
        <v>#REF!</v>
      </c>
      <c r="Q189" s="32" t="e">
        <f>Tableau1458[[#This Row],[Prix TTC 
de l''unité de mesure]]*Tableau1458[[#This Row],[Quantité annuelle indicative (non contractuelle), exprimée en unité de mesure]]</f>
        <v>#REF!</v>
      </c>
      <c r="R189" s="34"/>
    </row>
    <row r="190" spans="1:18" s="29" customFormat="1" ht="24" customHeight="1" x14ac:dyDescent="0.25">
      <c r="A190" s="34"/>
      <c r="B190" s="34"/>
      <c r="C190" s="34"/>
      <c r="D190" s="186"/>
      <c r="E190" s="46" t="s">
        <v>165</v>
      </c>
      <c r="F190" s="105" t="s">
        <v>531</v>
      </c>
      <c r="G190" s="93" t="s">
        <v>532</v>
      </c>
      <c r="H190" s="46" t="s">
        <v>23</v>
      </c>
      <c r="I190" s="72">
        <v>1</v>
      </c>
      <c r="J190" s="106">
        <v>25</v>
      </c>
      <c r="K190" s="47">
        <f>Tableau1458[[#This Row],[Quantité annuelle indicative (non contractuelle), exprimée en unité de conditionnement ]]*Tableau1458[[#This Row],[Conditionnement préféré par l''université, exprimé en unité de mesure]]</f>
        <v>25</v>
      </c>
      <c r="L190" s="31"/>
      <c r="M190" s="30"/>
      <c r="N190" s="32"/>
      <c r="O190" s="32"/>
      <c r="P190" s="33" t="e">
        <f>(Tableau1458[[#This Row],[Prix TTC 
du conditionnement]]-#REF!)/Tableau1458[[#This Row],[Conditionnement proposé par le candidat, exprimé en unité de mesure]]</f>
        <v>#REF!</v>
      </c>
      <c r="Q190" s="32" t="e">
        <f>Tableau1458[[#This Row],[Prix TTC 
de l''unité de mesure]]*Tableau1458[[#This Row],[Quantité annuelle indicative (non contractuelle), exprimée en unité de mesure]]</f>
        <v>#REF!</v>
      </c>
      <c r="R190" s="34"/>
    </row>
    <row r="191" spans="1:18" s="29" customFormat="1" ht="24" customHeight="1" x14ac:dyDescent="0.25">
      <c r="A191" s="34"/>
      <c r="B191" s="34"/>
      <c r="C191" s="34"/>
      <c r="D191" s="186"/>
      <c r="E191" s="46" t="s">
        <v>166</v>
      </c>
      <c r="F191" s="105" t="s">
        <v>533</v>
      </c>
      <c r="G191" s="93" t="s">
        <v>534</v>
      </c>
      <c r="H191" s="46" t="s">
        <v>23</v>
      </c>
      <c r="I191" s="72">
        <v>1</v>
      </c>
      <c r="J191" s="106">
        <v>200</v>
      </c>
      <c r="K191" s="47">
        <f>Tableau1458[[#This Row],[Quantité annuelle indicative (non contractuelle), exprimée en unité de conditionnement ]]*Tableau1458[[#This Row],[Conditionnement préféré par l''université, exprimé en unité de mesure]]</f>
        <v>200</v>
      </c>
      <c r="L191" s="31"/>
      <c r="M191" s="30"/>
      <c r="N191" s="32"/>
      <c r="O191" s="32"/>
      <c r="P191" s="33" t="e">
        <f>(Tableau1458[[#This Row],[Prix TTC 
du conditionnement]]-#REF!)/Tableau1458[[#This Row],[Conditionnement proposé par le candidat, exprimé en unité de mesure]]</f>
        <v>#REF!</v>
      </c>
      <c r="Q191" s="32" t="e">
        <f>Tableau1458[[#This Row],[Prix TTC 
de l''unité de mesure]]*Tableau1458[[#This Row],[Quantité annuelle indicative (non contractuelle), exprimée en unité de mesure]]</f>
        <v>#REF!</v>
      </c>
      <c r="R191" s="34"/>
    </row>
    <row r="192" spans="1:18" s="29" customFormat="1" ht="24" customHeight="1" x14ac:dyDescent="0.25">
      <c r="A192" s="34"/>
      <c r="B192" s="34"/>
      <c r="C192" s="34"/>
      <c r="D192" s="193"/>
      <c r="E192" s="46" t="s">
        <v>167</v>
      </c>
      <c r="F192" s="107" t="s">
        <v>535</v>
      </c>
      <c r="G192" s="95" t="s">
        <v>536</v>
      </c>
      <c r="H192" s="46" t="s">
        <v>23</v>
      </c>
      <c r="I192" s="72">
        <v>1</v>
      </c>
      <c r="J192" s="108">
        <v>25</v>
      </c>
      <c r="K192" s="47">
        <f>Tableau1458[[#This Row],[Quantité annuelle indicative (non contractuelle), exprimée en unité de conditionnement ]]*Tableau1458[[#This Row],[Conditionnement préféré par l''université, exprimé en unité de mesure]]</f>
        <v>25</v>
      </c>
      <c r="L192" s="31"/>
      <c r="M192" s="30"/>
      <c r="N192" s="32"/>
      <c r="O192" s="32"/>
      <c r="P192" s="33" t="e">
        <f>(Tableau1458[[#This Row],[Prix TTC 
du conditionnement]]-#REF!)/Tableau1458[[#This Row],[Conditionnement proposé par le candidat, exprimé en unité de mesure]]</f>
        <v>#REF!</v>
      </c>
      <c r="Q192" s="32" t="e">
        <f>Tableau1458[[#This Row],[Prix TTC 
de l''unité de mesure]]*Tableau1458[[#This Row],[Quantité annuelle indicative (non contractuelle), exprimée en unité de mesure]]</f>
        <v>#REF!</v>
      </c>
      <c r="R192" s="34"/>
    </row>
    <row r="193" spans="1:18" s="29" customFormat="1" ht="24" customHeight="1" x14ac:dyDescent="0.25">
      <c r="A193" s="34"/>
      <c r="B193" s="34"/>
      <c r="C193" s="34"/>
      <c r="D193" s="185" t="s">
        <v>919</v>
      </c>
      <c r="E193" s="46" t="s">
        <v>168</v>
      </c>
      <c r="F193" s="109" t="s">
        <v>537</v>
      </c>
      <c r="G193" s="96" t="s">
        <v>538</v>
      </c>
      <c r="H193" s="46" t="s">
        <v>23</v>
      </c>
      <c r="I193" s="72">
        <v>1</v>
      </c>
      <c r="J193" s="110">
        <v>25</v>
      </c>
      <c r="K193" s="47">
        <f>Tableau1458[[#This Row],[Quantité annuelle indicative (non contractuelle), exprimée en unité de conditionnement ]]*Tableau1458[[#This Row],[Conditionnement préféré par l''université, exprimé en unité de mesure]]</f>
        <v>25</v>
      </c>
      <c r="L193" s="31"/>
      <c r="M193" s="30"/>
      <c r="N193" s="32"/>
      <c r="O193" s="32"/>
      <c r="P193" s="33" t="e">
        <f>(Tableau1458[[#This Row],[Prix TTC 
du conditionnement]]-#REF!)/Tableau1458[[#This Row],[Conditionnement proposé par le candidat, exprimé en unité de mesure]]</f>
        <v>#REF!</v>
      </c>
      <c r="Q193" s="32" t="e">
        <f>Tableau1458[[#This Row],[Prix TTC 
de l''unité de mesure]]*Tableau1458[[#This Row],[Quantité annuelle indicative (non contractuelle), exprimée en unité de mesure]]</f>
        <v>#REF!</v>
      </c>
      <c r="R193" s="34"/>
    </row>
    <row r="194" spans="1:18" s="29" customFormat="1" ht="24" customHeight="1" x14ac:dyDescent="0.25">
      <c r="A194" s="34"/>
      <c r="B194" s="34"/>
      <c r="C194" s="34"/>
      <c r="D194" s="186"/>
      <c r="E194" s="46" t="s">
        <v>169</v>
      </c>
      <c r="F194" s="105" t="s">
        <v>539</v>
      </c>
      <c r="G194" s="93" t="s">
        <v>540</v>
      </c>
      <c r="H194" s="46" t="s">
        <v>23</v>
      </c>
      <c r="I194" s="72">
        <v>1</v>
      </c>
      <c r="J194" s="106">
        <v>200</v>
      </c>
      <c r="K194" s="47">
        <f>Tableau1458[[#This Row],[Quantité annuelle indicative (non contractuelle), exprimée en unité de conditionnement ]]*Tableau1458[[#This Row],[Conditionnement préféré par l''université, exprimé en unité de mesure]]</f>
        <v>200</v>
      </c>
      <c r="L194" s="31"/>
      <c r="M194" s="30"/>
      <c r="N194" s="32"/>
      <c r="O194" s="32"/>
      <c r="P194" s="33" t="e">
        <f>(Tableau1458[[#This Row],[Prix TTC 
du conditionnement]]-#REF!)/Tableau1458[[#This Row],[Conditionnement proposé par le candidat, exprimé en unité de mesure]]</f>
        <v>#REF!</v>
      </c>
      <c r="Q194" s="32" t="e">
        <f>Tableau1458[[#This Row],[Prix TTC 
de l''unité de mesure]]*Tableau1458[[#This Row],[Quantité annuelle indicative (non contractuelle), exprimée en unité de mesure]]</f>
        <v>#REF!</v>
      </c>
      <c r="R194" s="34"/>
    </row>
    <row r="195" spans="1:18" s="29" customFormat="1" ht="24" customHeight="1" x14ac:dyDescent="0.25">
      <c r="A195" s="34"/>
      <c r="B195" s="34"/>
      <c r="C195" s="34"/>
      <c r="D195" s="186"/>
      <c r="E195" s="46" t="s">
        <v>170</v>
      </c>
      <c r="F195" s="105" t="s">
        <v>541</v>
      </c>
      <c r="G195" s="93" t="s">
        <v>542</v>
      </c>
      <c r="H195" s="46" t="s">
        <v>23</v>
      </c>
      <c r="I195" s="72">
        <v>1</v>
      </c>
      <c r="J195" s="106">
        <v>25</v>
      </c>
      <c r="K195" s="47">
        <f>Tableau1458[[#This Row],[Quantité annuelle indicative (non contractuelle), exprimée en unité de conditionnement ]]*Tableau1458[[#This Row],[Conditionnement préféré par l''université, exprimé en unité de mesure]]</f>
        <v>25</v>
      </c>
      <c r="L195" s="31"/>
      <c r="M195" s="30"/>
      <c r="N195" s="32"/>
      <c r="O195" s="32"/>
      <c r="P195" s="33" t="e">
        <f>(Tableau1458[[#This Row],[Prix TTC 
du conditionnement]]-#REF!)/Tableau1458[[#This Row],[Conditionnement proposé par le candidat, exprimé en unité de mesure]]</f>
        <v>#REF!</v>
      </c>
      <c r="Q195" s="32" t="e">
        <f>Tableau1458[[#This Row],[Prix TTC 
de l''unité de mesure]]*Tableau1458[[#This Row],[Quantité annuelle indicative (non contractuelle), exprimée en unité de mesure]]</f>
        <v>#REF!</v>
      </c>
      <c r="R195" s="34"/>
    </row>
    <row r="196" spans="1:18" s="29" customFormat="1" ht="24" customHeight="1" x14ac:dyDescent="0.25">
      <c r="A196" s="34"/>
      <c r="B196" s="34"/>
      <c r="C196" s="34"/>
      <c r="D196" s="186"/>
      <c r="E196" s="46" t="s">
        <v>171</v>
      </c>
      <c r="F196" s="105" t="s">
        <v>543</v>
      </c>
      <c r="G196" s="93" t="s">
        <v>544</v>
      </c>
      <c r="H196" s="46" t="s">
        <v>23</v>
      </c>
      <c r="I196" s="72">
        <v>1</v>
      </c>
      <c r="J196" s="106">
        <v>25</v>
      </c>
      <c r="K196" s="47">
        <f>Tableau1458[[#This Row],[Quantité annuelle indicative (non contractuelle), exprimée en unité de conditionnement ]]*Tableau1458[[#This Row],[Conditionnement préféré par l''université, exprimé en unité de mesure]]</f>
        <v>25</v>
      </c>
      <c r="L196" s="31"/>
      <c r="M196" s="30"/>
      <c r="N196" s="32"/>
      <c r="O196" s="32"/>
      <c r="P196" s="33" t="e">
        <f>(Tableau1458[[#This Row],[Prix TTC 
du conditionnement]]-#REF!)/Tableau1458[[#This Row],[Conditionnement proposé par le candidat, exprimé en unité de mesure]]</f>
        <v>#REF!</v>
      </c>
      <c r="Q196" s="32" t="e">
        <f>Tableau1458[[#This Row],[Prix TTC 
de l''unité de mesure]]*Tableau1458[[#This Row],[Quantité annuelle indicative (non contractuelle), exprimée en unité de mesure]]</f>
        <v>#REF!</v>
      </c>
      <c r="R196" s="34"/>
    </row>
    <row r="197" spans="1:18" s="29" customFormat="1" ht="24" customHeight="1" x14ac:dyDescent="0.25">
      <c r="A197" s="34"/>
      <c r="B197" s="34"/>
      <c r="C197" s="34"/>
      <c r="D197" s="186"/>
      <c r="E197" s="46" t="s">
        <v>172</v>
      </c>
      <c r="F197" s="105" t="s">
        <v>545</v>
      </c>
      <c r="G197" s="93" t="s">
        <v>546</v>
      </c>
      <c r="H197" s="46" t="s">
        <v>23</v>
      </c>
      <c r="I197" s="72">
        <v>1</v>
      </c>
      <c r="J197" s="106">
        <v>25</v>
      </c>
      <c r="K197" s="47">
        <f>Tableau1458[[#This Row],[Quantité annuelle indicative (non contractuelle), exprimée en unité de conditionnement ]]*Tableau1458[[#This Row],[Conditionnement préféré par l''université, exprimé en unité de mesure]]</f>
        <v>25</v>
      </c>
      <c r="L197" s="31"/>
      <c r="M197" s="30"/>
      <c r="N197" s="32"/>
      <c r="O197" s="32"/>
      <c r="P197" s="33" t="e">
        <f>(Tableau1458[[#This Row],[Prix TTC 
du conditionnement]]-#REF!)/Tableau1458[[#This Row],[Conditionnement proposé par le candidat, exprimé en unité de mesure]]</f>
        <v>#REF!</v>
      </c>
      <c r="Q197" s="32" t="e">
        <f>Tableau1458[[#This Row],[Prix TTC 
de l''unité de mesure]]*Tableau1458[[#This Row],[Quantité annuelle indicative (non contractuelle), exprimée en unité de mesure]]</f>
        <v>#REF!</v>
      </c>
      <c r="R197" s="34"/>
    </row>
    <row r="198" spans="1:18" s="29" customFormat="1" ht="24" customHeight="1" x14ac:dyDescent="0.25">
      <c r="A198" s="34"/>
      <c r="B198" s="34"/>
      <c r="C198" s="34"/>
      <c r="D198" s="193"/>
      <c r="E198" s="46" t="s">
        <v>173</v>
      </c>
      <c r="F198" s="107" t="s">
        <v>547</v>
      </c>
      <c r="G198" s="95" t="s">
        <v>548</v>
      </c>
      <c r="H198" s="46" t="s">
        <v>23</v>
      </c>
      <c r="I198" s="72">
        <v>1</v>
      </c>
      <c r="J198" s="108">
        <v>100</v>
      </c>
      <c r="K198" s="47">
        <f>Tableau1458[[#This Row],[Quantité annuelle indicative (non contractuelle), exprimée en unité de conditionnement ]]*Tableau1458[[#This Row],[Conditionnement préféré par l''université, exprimé en unité de mesure]]</f>
        <v>100</v>
      </c>
      <c r="L198" s="31"/>
      <c r="M198" s="30"/>
      <c r="N198" s="32"/>
      <c r="O198" s="32"/>
      <c r="P198" s="33" t="e">
        <f>(Tableau1458[[#This Row],[Prix TTC 
du conditionnement]]-#REF!)/Tableau1458[[#This Row],[Conditionnement proposé par le candidat, exprimé en unité de mesure]]</f>
        <v>#REF!</v>
      </c>
      <c r="Q198" s="32" t="e">
        <f>Tableau1458[[#This Row],[Prix TTC 
de l''unité de mesure]]*Tableau1458[[#This Row],[Quantité annuelle indicative (non contractuelle), exprimée en unité de mesure]]</f>
        <v>#REF!</v>
      </c>
      <c r="R198" s="34"/>
    </row>
    <row r="199" spans="1:18" s="29" customFormat="1" ht="24" customHeight="1" x14ac:dyDescent="0.25">
      <c r="A199" s="34"/>
      <c r="B199" s="34"/>
      <c r="C199" s="34"/>
      <c r="D199" s="185" t="s">
        <v>920</v>
      </c>
      <c r="E199" s="46" t="s">
        <v>174</v>
      </c>
      <c r="F199" s="109" t="s">
        <v>549</v>
      </c>
      <c r="G199" s="96" t="s">
        <v>550</v>
      </c>
      <c r="H199" s="46" t="s">
        <v>23</v>
      </c>
      <c r="I199" s="72">
        <v>1</v>
      </c>
      <c r="J199" s="110">
        <v>10</v>
      </c>
      <c r="K199" s="47">
        <f>Tableau1458[[#This Row],[Quantité annuelle indicative (non contractuelle), exprimée en unité de conditionnement ]]*Tableau1458[[#This Row],[Conditionnement préféré par l''université, exprimé en unité de mesure]]</f>
        <v>10</v>
      </c>
      <c r="L199" s="31"/>
      <c r="M199" s="30"/>
      <c r="N199" s="32"/>
      <c r="O199" s="32"/>
      <c r="P199" s="33" t="e">
        <f>(Tableau1458[[#This Row],[Prix TTC 
du conditionnement]]-#REF!)/Tableau1458[[#This Row],[Conditionnement proposé par le candidat, exprimé en unité de mesure]]</f>
        <v>#REF!</v>
      </c>
      <c r="Q199" s="32" t="e">
        <f>Tableau1458[[#This Row],[Prix TTC 
de l''unité de mesure]]*Tableau1458[[#This Row],[Quantité annuelle indicative (non contractuelle), exprimée en unité de mesure]]</f>
        <v>#REF!</v>
      </c>
      <c r="R199" s="34"/>
    </row>
    <row r="200" spans="1:18" s="29" customFormat="1" ht="24" customHeight="1" thickBot="1" x14ac:dyDescent="0.3">
      <c r="A200" s="34"/>
      <c r="B200" s="34"/>
      <c r="C200" s="34"/>
      <c r="D200" s="186"/>
      <c r="E200" s="46" t="s">
        <v>175</v>
      </c>
      <c r="F200" s="105" t="s">
        <v>551</v>
      </c>
      <c r="G200" s="93" t="s">
        <v>552</v>
      </c>
      <c r="H200" s="46" t="s">
        <v>23</v>
      </c>
      <c r="I200" s="72">
        <v>1</v>
      </c>
      <c r="J200" s="106">
        <v>10</v>
      </c>
      <c r="K200" s="156">
        <f>Tableau1458[[#This Row],[Quantité annuelle indicative (non contractuelle), exprimée en unité de conditionnement ]]*Tableau1458[[#This Row],[Conditionnement préféré par l''université, exprimé en unité de mesure]]</f>
        <v>10</v>
      </c>
      <c r="L200" s="50"/>
      <c r="M200" s="51"/>
      <c r="N200" s="49"/>
      <c r="O200" s="49"/>
      <c r="P200" s="52" t="e">
        <f>(Tableau1458[[#This Row],[Prix TTC 
du conditionnement]]-#REF!)/Tableau1458[[#This Row],[Conditionnement proposé par le candidat, exprimé en unité de mesure]]</f>
        <v>#REF!</v>
      </c>
      <c r="Q200" s="49" t="e">
        <f>Tableau1458[[#This Row],[Prix TTC 
de l''unité de mesure]]*Tableau1458[[#This Row],[Quantité annuelle indicative (non contractuelle), exprimée en unité de mesure]]</f>
        <v>#REF!</v>
      </c>
      <c r="R200" s="34"/>
    </row>
    <row r="201" spans="1:18" s="29" customFormat="1" ht="24" customHeight="1" x14ac:dyDescent="0.25">
      <c r="A201" s="34"/>
      <c r="B201" s="34"/>
      <c r="C201" s="34"/>
      <c r="D201" s="186"/>
      <c r="E201" s="46" t="s">
        <v>176</v>
      </c>
      <c r="F201" s="105" t="s">
        <v>553</v>
      </c>
      <c r="G201" s="93" t="s">
        <v>554</v>
      </c>
      <c r="H201" s="46" t="s">
        <v>23</v>
      </c>
      <c r="I201" s="72">
        <v>1</v>
      </c>
      <c r="J201" s="106">
        <v>100</v>
      </c>
      <c r="K201" s="47">
        <f>Tableau1458[[#This Row],[Quantité annuelle indicative (non contractuelle), exprimée en unité de conditionnement ]]*Tableau1458[[#This Row],[Conditionnement préféré par l''université, exprimé en unité de mesure]]</f>
        <v>100</v>
      </c>
      <c r="L201" s="31"/>
      <c r="M201" s="30"/>
      <c r="N201" s="32"/>
      <c r="O201" s="32"/>
      <c r="P201" s="33" t="e">
        <f>(Tableau1458[[#This Row],[Prix TTC 
du conditionnement]]-#REF!)/Tableau1458[[#This Row],[Conditionnement proposé par le candidat, exprimé en unité de mesure]]</f>
        <v>#REF!</v>
      </c>
      <c r="Q201" s="32" t="e">
        <f>Tableau1458[[#This Row],[Prix TTC 
de l''unité de mesure]]*Tableau1458[[#This Row],[Quantité annuelle indicative (non contractuelle), exprimée en unité de mesure]]</f>
        <v>#REF!</v>
      </c>
      <c r="R201" s="34"/>
    </row>
    <row r="202" spans="1:18" s="29" customFormat="1" ht="24" customHeight="1" x14ac:dyDescent="0.25">
      <c r="A202" s="34"/>
      <c r="B202" s="34"/>
      <c r="C202" s="34"/>
      <c r="D202" s="186"/>
      <c r="E202" s="46" t="s">
        <v>177</v>
      </c>
      <c r="F202" s="105" t="s">
        <v>555</v>
      </c>
      <c r="G202" s="93" t="s">
        <v>556</v>
      </c>
      <c r="H202" s="46" t="s">
        <v>23</v>
      </c>
      <c r="I202" s="72">
        <v>1</v>
      </c>
      <c r="J202" s="106">
        <v>10</v>
      </c>
      <c r="K202" s="47">
        <f>Tableau1458[[#This Row],[Quantité annuelle indicative (non contractuelle), exprimée en unité de conditionnement ]]*Tableau1458[[#This Row],[Conditionnement préféré par l''université, exprimé en unité de mesure]]</f>
        <v>10</v>
      </c>
      <c r="L202" s="31"/>
      <c r="M202" s="30"/>
      <c r="N202" s="32"/>
      <c r="O202" s="32"/>
      <c r="P202" s="33" t="e">
        <f>(Tableau1458[[#This Row],[Prix TTC 
du conditionnement]]-#REF!)/Tableau1458[[#This Row],[Conditionnement proposé par le candidat, exprimé en unité de mesure]]</f>
        <v>#REF!</v>
      </c>
      <c r="Q202" s="32" t="e">
        <f>Tableau1458[[#This Row],[Prix TTC 
de l''unité de mesure]]*Tableau1458[[#This Row],[Quantité annuelle indicative (non contractuelle), exprimée en unité de mesure]]</f>
        <v>#REF!</v>
      </c>
      <c r="R202" s="34"/>
    </row>
    <row r="203" spans="1:18" s="29" customFormat="1" ht="24" customHeight="1" x14ac:dyDescent="0.25">
      <c r="A203" s="34"/>
      <c r="B203" s="34"/>
      <c r="C203" s="34"/>
      <c r="D203" s="186"/>
      <c r="E203" s="46" t="s">
        <v>178</v>
      </c>
      <c r="F203" s="105" t="s">
        <v>557</v>
      </c>
      <c r="G203" s="93" t="s">
        <v>558</v>
      </c>
      <c r="H203" s="46" t="s">
        <v>23</v>
      </c>
      <c r="I203" s="72">
        <v>1</v>
      </c>
      <c r="J203" s="106">
        <v>100</v>
      </c>
      <c r="K203" s="47">
        <f>Tableau1458[[#This Row],[Quantité annuelle indicative (non contractuelle), exprimée en unité de conditionnement ]]*Tableau1458[[#This Row],[Conditionnement préféré par l''université, exprimé en unité de mesure]]</f>
        <v>100</v>
      </c>
      <c r="L203" s="31"/>
      <c r="M203" s="30"/>
      <c r="N203" s="32"/>
      <c r="O203" s="32"/>
      <c r="P203" s="33" t="e">
        <f>(Tableau1458[[#This Row],[Prix TTC 
du conditionnement]]-#REF!)/Tableau1458[[#This Row],[Conditionnement proposé par le candidat, exprimé en unité de mesure]]</f>
        <v>#REF!</v>
      </c>
      <c r="Q203" s="32" t="e">
        <f>Tableau1458[[#This Row],[Prix TTC 
de l''unité de mesure]]*Tableau1458[[#This Row],[Quantité annuelle indicative (non contractuelle), exprimée en unité de mesure]]</f>
        <v>#REF!</v>
      </c>
      <c r="R203" s="34"/>
    </row>
    <row r="204" spans="1:18" s="29" customFormat="1" ht="24" customHeight="1" x14ac:dyDescent="0.25">
      <c r="A204" s="34"/>
      <c r="B204" s="34"/>
      <c r="C204" s="34"/>
      <c r="D204" s="191"/>
      <c r="E204" s="46" t="s">
        <v>179</v>
      </c>
      <c r="F204" s="111" t="s">
        <v>559</v>
      </c>
      <c r="G204" s="112" t="s">
        <v>560</v>
      </c>
      <c r="H204" s="46" t="s">
        <v>23</v>
      </c>
      <c r="I204" s="72">
        <v>1</v>
      </c>
      <c r="J204" s="113">
        <v>10</v>
      </c>
      <c r="K204" s="47">
        <f>Tableau1458[[#This Row],[Quantité annuelle indicative (non contractuelle), exprimée en unité de conditionnement ]]*Tableau1458[[#This Row],[Conditionnement préféré par l''université, exprimé en unité de mesure]]</f>
        <v>10</v>
      </c>
      <c r="L204" s="31"/>
      <c r="M204" s="30"/>
      <c r="N204" s="32"/>
      <c r="O204" s="32"/>
      <c r="P204" s="33" t="e">
        <f>(Tableau1458[[#This Row],[Prix TTC 
du conditionnement]]-#REF!)/Tableau1458[[#This Row],[Conditionnement proposé par le candidat, exprimé en unité de mesure]]</f>
        <v>#REF!</v>
      </c>
      <c r="Q204" s="32" t="e">
        <f>Tableau1458[[#This Row],[Prix TTC 
de l''unité de mesure]]*Tableau1458[[#This Row],[Quantité annuelle indicative (non contractuelle), exprimée en unité de mesure]]</f>
        <v>#REF!</v>
      </c>
      <c r="R204" s="34"/>
    </row>
    <row r="205" spans="1:18" s="29" customFormat="1" ht="24" customHeight="1" x14ac:dyDescent="0.25">
      <c r="A205" s="34"/>
      <c r="B205" s="34"/>
      <c r="C205" s="34"/>
      <c r="D205" s="192" t="s">
        <v>921</v>
      </c>
      <c r="E205" s="46" t="s">
        <v>180</v>
      </c>
      <c r="F205" s="114" t="s">
        <v>561</v>
      </c>
      <c r="G205" s="115" t="s">
        <v>562</v>
      </c>
      <c r="H205" s="46" t="s">
        <v>23</v>
      </c>
      <c r="I205" s="72">
        <v>1</v>
      </c>
      <c r="J205" s="116">
        <v>50</v>
      </c>
      <c r="K205" s="47">
        <f>Tableau1458[[#This Row],[Quantité annuelle indicative (non contractuelle), exprimée en unité de conditionnement ]]*Tableau1458[[#This Row],[Conditionnement préféré par l''université, exprimé en unité de mesure]]</f>
        <v>50</v>
      </c>
      <c r="L205" s="31"/>
      <c r="M205" s="30"/>
      <c r="N205" s="32"/>
      <c r="O205" s="32"/>
      <c r="P205" s="33" t="e">
        <f>(Tableau1458[[#This Row],[Prix TTC 
du conditionnement]]-#REF!)/Tableau1458[[#This Row],[Conditionnement proposé par le candidat, exprimé en unité de mesure]]</f>
        <v>#REF!</v>
      </c>
      <c r="Q205" s="32" t="e">
        <f>Tableau1458[[#This Row],[Prix TTC 
de l''unité de mesure]]*Tableau1458[[#This Row],[Quantité annuelle indicative (non contractuelle), exprimée en unité de mesure]]</f>
        <v>#REF!</v>
      </c>
      <c r="R205" s="34"/>
    </row>
    <row r="206" spans="1:18" s="29" customFormat="1" ht="24" customHeight="1" x14ac:dyDescent="0.25">
      <c r="A206" s="34"/>
      <c r="B206" s="34"/>
      <c r="C206" s="34"/>
      <c r="D206" s="186"/>
      <c r="E206" s="46" t="s">
        <v>181</v>
      </c>
      <c r="F206" s="117" t="s">
        <v>563</v>
      </c>
      <c r="G206" s="94" t="s">
        <v>564</v>
      </c>
      <c r="H206" s="46" t="s">
        <v>23</v>
      </c>
      <c r="I206" s="72">
        <v>1</v>
      </c>
      <c r="J206" s="118">
        <v>50</v>
      </c>
      <c r="K206" s="47">
        <f>Tableau1458[[#This Row],[Quantité annuelle indicative (non contractuelle), exprimée en unité de conditionnement ]]*Tableau1458[[#This Row],[Conditionnement préféré par l''université, exprimé en unité de mesure]]</f>
        <v>50</v>
      </c>
      <c r="L206" s="31"/>
      <c r="M206" s="30"/>
      <c r="N206" s="32"/>
      <c r="O206" s="32"/>
      <c r="P206" s="33" t="e">
        <f>(Tableau1458[[#This Row],[Prix TTC 
du conditionnement]]-#REF!)/Tableau1458[[#This Row],[Conditionnement proposé par le candidat, exprimé en unité de mesure]]</f>
        <v>#REF!</v>
      </c>
      <c r="Q206" s="32" t="e">
        <f>Tableau1458[[#This Row],[Prix TTC 
de l''unité de mesure]]*Tableau1458[[#This Row],[Quantité annuelle indicative (non contractuelle), exprimée en unité de mesure]]</f>
        <v>#REF!</v>
      </c>
      <c r="R206" s="34"/>
    </row>
    <row r="207" spans="1:18" s="29" customFormat="1" ht="24" customHeight="1" x14ac:dyDescent="0.25">
      <c r="A207" s="34"/>
      <c r="B207" s="34"/>
      <c r="C207" s="34"/>
      <c r="D207" s="186"/>
      <c r="E207" s="46" t="s">
        <v>182</v>
      </c>
      <c r="F207" s="117" t="s">
        <v>565</v>
      </c>
      <c r="G207" s="94" t="s">
        <v>566</v>
      </c>
      <c r="H207" s="46" t="s">
        <v>23</v>
      </c>
      <c r="I207" s="72">
        <v>1</v>
      </c>
      <c r="J207" s="118">
        <v>50</v>
      </c>
      <c r="K207" s="47">
        <f>Tableau1458[[#This Row],[Quantité annuelle indicative (non contractuelle), exprimée en unité de conditionnement ]]*Tableau1458[[#This Row],[Conditionnement préféré par l''université, exprimé en unité de mesure]]</f>
        <v>50</v>
      </c>
      <c r="L207" s="31"/>
      <c r="M207" s="30"/>
      <c r="N207" s="32"/>
      <c r="O207" s="32"/>
      <c r="P207" s="33" t="e">
        <f>(Tableau1458[[#This Row],[Prix TTC 
du conditionnement]]-#REF!)/Tableau1458[[#This Row],[Conditionnement proposé par le candidat, exprimé en unité de mesure]]</f>
        <v>#REF!</v>
      </c>
      <c r="Q207" s="32" t="e">
        <f>Tableau1458[[#This Row],[Prix TTC 
de l''unité de mesure]]*Tableau1458[[#This Row],[Quantité annuelle indicative (non contractuelle), exprimée en unité de mesure]]</f>
        <v>#REF!</v>
      </c>
      <c r="R207" s="34"/>
    </row>
    <row r="208" spans="1:18" s="29" customFormat="1" ht="24" customHeight="1" x14ac:dyDescent="0.25">
      <c r="A208" s="34"/>
      <c r="B208" s="34"/>
      <c r="C208" s="34"/>
      <c r="D208" s="186"/>
      <c r="E208" s="46" t="s">
        <v>183</v>
      </c>
      <c r="F208" s="117" t="s">
        <v>567</v>
      </c>
      <c r="G208" s="94" t="s">
        <v>568</v>
      </c>
      <c r="H208" s="46" t="s">
        <v>23</v>
      </c>
      <c r="I208" s="72">
        <v>1</v>
      </c>
      <c r="J208" s="118">
        <v>50</v>
      </c>
      <c r="K208" s="47">
        <f>Tableau1458[[#This Row],[Quantité annuelle indicative (non contractuelle), exprimée en unité de conditionnement ]]*Tableau1458[[#This Row],[Conditionnement préféré par l''université, exprimé en unité de mesure]]</f>
        <v>50</v>
      </c>
      <c r="L208" s="31"/>
      <c r="M208" s="30"/>
      <c r="N208" s="32"/>
      <c r="O208" s="32"/>
      <c r="P208" s="33" t="e">
        <f>(Tableau1458[[#This Row],[Prix TTC 
du conditionnement]]-#REF!)/Tableau1458[[#This Row],[Conditionnement proposé par le candidat, exprimé en unité de mesure]]</f>
        <v>#REF!</v>
      </c>
      <c r="Q208" s="32" t="e">
        <f>Tableau1458[[#This Row],[Prix TTC 
de l''unité de mesure]]*Tableau1458[[#This Row],[Quantité annuelle indicative (non contractuelle), exprimée en unité de mesure]]</f>
        <v>#REF!</v>
      </c>
      <c r="R208" s="34"/>
    </row>
    <row r="209" spans="1:18" s="29" customFormat="1" ht="24" customHeight="1" thickBot="1" x14ac:dyDescent="0.3">
      <c r="A209" s="34"/>
      <c r="B209" s="34"/>
      <c r="C209" s="34"/>
      <c r="D209" s="191"/>
      <c r="E209" s="46" t="s">
        <v>184</v>
      </c>
      <c r="F209" s="119" t="s">
        <v>569</v>
      </c>
      <c r="G209" s="120" t="s">
        <v>570</v>
      </c>
      <c r="H209" s="46" t="s">
        <v>23</v>
      </c>
      <c r="I209" s="72">
        <v>1</v>
      </c>
      <c r="J209" s="121">
        <v>50</v>
      </c>
      <c r="K209" s="156">
        <f>Tableau1458[[#This Row],[Quantité annuelle indicative (non contractuelle), exprimée en unité de conditionnement ]]*Tableau1458[[#This Row],[Conditionnement préféré par l''université, exprimé en unité de mesure]]</f>
        <v>50</v>
      </c>
      <c r="L209" s="50"/>
      <c r="M209" s="51"/>
      <c r="N209" s="49"/>
      <c r="O209" s="49"/>
      <c r="P209" s="52" t="e">
        <f>(Tableau1458[[#This Row],[Prix TTC 
du conditionnement]]-#REF!)/Tableau1458[[#This Row],[Conditionnement proposé par le candidat, exprimé en unité de mesure]]</f>
        <v>#REF!</v>
      </c>
      <c r="Q209" s="49" t="e">
        <f>Tableau1458[[#This Row],[Prix TTC 
de l''unité de mesure]]*Tableau1458[[#This Row],[Quantité annuelle indicative (non contractuelle), exprimée en unité de mesure]]</f>
        <v>#REF!</v>
      </c>
      <c r="R209" s="34"/>
    </row>
    <row r="210" spans="1:18" s="29" customFormat="1" ht="24" customHeight="1" x14ac:dyDescent="0.25">
      <c r="A210" s="34"/>
      <c r="B210" s="34"/>
      <c r="C210" s="34"/>
      <c r="D210" s="176" t="s">
        <v>922</v>
      </c>
      <c r="E210" s="46" t="s">
        <v>185</v>
      </c>
      <c r="F210" s="114" t="s">
        <v>520</v>
      </c>
      <c r="G210" s="115" t="s">
        <v>571</v>
      </c>
      <c r="H210" s="46" t="s">
        <v>23</v>
      </c>
      <c r="I210" s="72">
        <v>1</v>
      </c>
      <c r="J210" s="116">
        <v>50</v>
      </c>
      <c r="K210" s="47">
        <f>Tableau1458[[#This Row],[Quantité annuelle indicative (non contractuelle), exprimée en unité de conditionnement ]]*Tableau1458[[#This Row],[Conditionnement préféré par l''université, exprimé en unité de mesure]]</f>
        <v>50</v>
      </c>
      <c r="L210" s="31"/>
      <c r="M210" s="30"/>
      <c r="N210" s="32"/>
      <c r="O210" s="32"/>
      <c r="P210" s="33" t="e">
        <f>(Tableau1458[[#This Row],[Prix TTC 
du conditionnement]]-#REF!)/Tableau1458[[#This Row],[Conditionnement proposé par le candidat, exprimé en unité de mesure]]</f>
        <v>#REF!</v>
      </c>
      <c r="Q210" s="32" t="e">
        <f>Tableau1458[[#This Row],[Prix TTC 
de l''unité de mesure]]*Tableau1458[[#This Row],[Quantité annuelle indicative (non contractuelle), exprimée en unité de mesure]]</f>
        <v>#REF!</v>
      </c>
      <c r="R210" s="34"/>
    </row>
    <row r="211" spans="1:18" s="29" customFormat="1" ht="24" customHeight="1" x14ac:dyDescent="0.25">
      <c r="A211" s="34"/>
      <c r="B211" s="34"/>
      <c r="C211" s="34"/>
      <c r="D211" s="195"/>
      <c r="E211" s="46" t="s">
        <v>186</v>
      </c>
      <c r="F211" s="117" t="s">
        <v>521</v>
      </c>
      <c r="G211" s="94" t="s">
        <v>572</v>
      </c>
      <c r="H211" s="46" t="s">
        <v>23</v>
      </c>
      <c r="I211" s="72">
        <v>1</v>
      </c>
      <c r="J211" s="118">
        <v>50</v>
      </c>
      <c r="K211" s="47">
        <f>Tableau1458[[#This Row],[Quantité annuelle indicative (non contractuelle), exprimée en unité de conditionnement ]]*Tableau1458[[#This Row],[Conditionnement préféré par l''université, exprimé en unité de mesure]]</f>
        <v>50</v>
      </c>
      <c r="L211" s="31"/>
      <c r="M211" s="30"/>
      <c r="N211" s="32"/>
      <c r="O211" s="32"/>
      <c r="P211" s="33" t="e">
        <f>(Tableau1458[[#This Row],[Prix TTC 
du conditionnement]]-#REF!)/Tableau1458[[#This Row],[Conditionnement proposé par le candidat, exprimé en unité de mesure]]</f>
        <v>#REF!</v>
      </c>
      <c r="Q211" s="32" t="e">
        <f>Tableau1458[[#This Row],[Prix TTC 
de l''unité de mesure]]*Tableau1458[[#This Row],[Quantité annuelle indicative (non contractuelle), exprimée en unité de mesure]]</f>
        <v>#REF!</v>
      </c>
      <c r="R211" s="34"/>
    </row>
    <row r="212" spans="1:18" s="29" customFormat="1" ht="24" customHeight="1" x14ac:dyDescent="0.25">
      <c r="A212" s="34"/>
      <c r="B212" s="34"/>
      <c r="C212" s="34"/>
      <c r="D212" s="195"/>
      <c r="E212" s="46" t="s">
        <v>187</v>
      </c>
      <c r="F212" s="117" t="s">
        <v>522</v>
      </c>
      <c r="G212" s="94" t="s">
        <v>573</v>
      </c>
      <c r="H212" s="46" t="s">
        <v>23</v>
      </c>
      <c r="I212" s="72">
        <v>1</v>
      </c>
      <c r="J212" s="118">
        <v>50</v>
      </c>
      <c r="K212" s="47">
        <f>Tableau1458[[#This Row],[Quantité annuelle indicative (non contractuelle), exprimée en unité de conditionnement ]]*Tableau1458[[#This Row],[Conditionnement préféré par l''université, exprimé en unité de mesure]]</f>
        <v>50</v>
      </c>
      <c r="L212" s="31"/>
      <c r="M212" s="30"/>
      <c r="N212" s="32"/>
      <c r="O212" s="32"/>
      <c r="P212" s="33" t="e">
        <f>(Tableau1458[[#This Row],[Prix TTC 
du conditionnement]]-#REF!)/Tableau1458[[#This Row],[Conditionnement proposé par le candidat, exprimé en unité de mesure]]</f>
        <v>#REF!</v>
      </c>
      <c r="Q212" s="32" t="e">
        <f>Tableau1458[[#This Row],[Prix TTC 
de l''unité de mesure]]*Tableau1458[[#This Row],[Quantité annuelle indicative (non contractuelle), exprimée en unité de mesure]]</f>
        <v>#REF!</v>
      </c>
      <c r="R212" s="34"/>
    </row>
    <row r="213" spans="1:18" s="29" customFormat="1" ht="24" customHeight="1" x14ac:dyDescent="0.25">
      <c r="A213" s="34"/>
      <c r="B213" s="34"/>
      <c r="C213" s="34"/>
      <c r="D213" s="195"/>
      <c r="E213" s="46" t="s">
        <v>188</v>
      </c>
      <c r="F213" s="117" t="s">
        <v>523</v>
      </c>
      <c r="G213" s="94" t="s">
        <v>574</v>
      </c>
      <c r="H213" s="46" t="s">
        <v>23</v>
      </c>
      <c r="I213" s="72">
        <v>1</v>
      </c>
      <c r="J213" s="118">
        <v>50</v>
      </c>
      <c r="K213" s="47">
        <f>Tableau1458[[#This Row],[Quantité annuelle indicative (non contractuelle), exprimée en unité de conditionnement ]]*Tableau1458[[#This Row],[Conditionnement préféré par l''université, exprimé en unité de mesure]]</f>
        <v>50</v>
      </c>
      <c r="L213" s="31"/>
      <c r="M213" s="30"/>
      <c r="N213" s="32"/>
      <c r="O213" s="32"/>
      <c r="P213" s="33" t="e">
        <f>(Tableau1458[[#This Row],[Prix TTC 
du conditionnement]]-#REF!)/Tableau1458[[#This Row],[Conditionnement proposé par le candidat, exprimé en unité de mesure]]</f>
        <v>#REF!</v>
      </c>
      <c r="Q213" s="32" t="e">
        <f>Tableau1458[[#This Row],[Prix TTC 
de l''unité de mesure]]*Tableau1458[[#This Row],[Quantité annuelle indicative (non contractuelle), exprimée en unité de mesure]]</f>
        <v>#REF!</v>
      </c>
      <c r="R213" s="34"/>
    </row>
    <row r="214" spans="1:18" s="29" customFormat="1" ht="24" customHeight="1" x14ac:dyDescent="0.25">
      <c r="A214" s="34"/>
      <c r="B214" s="34"/>
      <c r="C214" s="34"/>
      <c r="D214" s="195"/>
      <c r="E214" s="46" t="s">
        <v>189</v>
      </c>
      <c r="F214" s="117" t="s">
        <v>524</v>
      </c>
      <c r="G214" s="94" t="s">
        <v>575</v>
      </c>
      <c r="H214" s="46" t="s">
        <v>23</v>
      </c>
      <c r="I214" s="72">
        <v>1</v>
      </c>
      <c r="J214" s="118">
        <v>50</v>
      </c>
      <c r="K214" s="47">
        <f>Tableau1458[[#This Row],[Quantité annuelle indicative (non contractuelle), exprimée en unité de conditionnement ]]*Tableau1458[[#This Row],[Conditionnement préféré par l''université, exprimé en unité de mesure]]</f>
        <v>50</v>
      </c>
      <c r="L214" s="31"/>
      <c r="M214" s="30"/>
      <c r="N214" s="32"/>
      <c r="O214" s="32"/>
      <c r="P214" s="33" t="e">
        <f>(Tableau1458[[#This Row],[Prix TTC 
du conditionnement]]-#REF!)/Tableau1458[[#This Row],[Conditionnement proposé par le candidat, exprimé en unité de mesure]]</f>
        <v>#REF!</v>
      </c>
      <c r="Q214" s="32" t="e">
        <f>Tableau1458[[#This Row],[Prix TTC 
de l''unité de mesure]]*Tableau1458[[#This Row],[Quantité annuelle indicative (non contractuelle), exprimée en unité de mesure]]</f>
        <v>#REF!</v>
      </c>
      <c r="R214" s="34"/>
    </row>
    <row r="215" spans="1:18" s="29" customFormat="1" ht="24" customHeight="1" x14ac:dyDescent="0.25">
      <c r="A215" s="34"/>
      <c r="B215" s="34"/>
      <c r="C215" s="34"/>
      <c r="D215" s="195"/>
      <c r="E215" s="46" t="s">
        <v>190</v>
      </c>
      <c r="F215" s="117" t="s">
        <v>576</v>
      </c>
      <c r="G215" s="94" t="s">
        <v>577</v>
      </c>
      <c r="H215" s="46" t="s">
        <v>23</v>
      </c>
      <c r="I215" s="72">
        <v>1</v>
      </c>
      <c r="J215" s="118">
        <v>50</v>
      </c>
      <c r="K215" s="47">
        <f>Tableau1458[[#This Row],[Quantité annuelle indicative (non contractuelle), exprimée en unité de conditionnement ]]*Tableau1458[[#This Row],[Conditionnement préféré par l''université, exprimé en unité de mesure]]</f>
        <v>50</v>
      </c>
      <c r="L215" s="31"/>
      <c r="M215" s="30"/>
      <c r="N215" s="32"/>
      <c r="O215" s="32"/>
      <c r="P215" s="33" t="e">
        <f>(Tableau1458[[#This Row],[Prix TTC 
du conditionnement]]-#REF!)/Tableau1458[[#This Row],[Conditionnement proposé par le candidat, exprimé en unité de mesure]]</f>
        <v>#REF!</v>
      </c>
      <c r="Q215" s="32" t="e">
        <f>Tableau1458[[#This Row],[Prix TTC 
de l''unité de mesure]]*Tableau1458[[#This Row],[Quantité annuelle indicative (non contractuelle), exprimée en unité de mesure]]</f>
        <v>#REF!</v>
      </c>
      <c r="R215" s="34"/>
    </row>
    <row r="216" spans="1:18" s="29" customFormat="1" ht="24" customHeight="1" x14ac:dyDescent="0.25">
      <c r="A216" s="34"/>
      <c r="B216" s="34"/>
      <c r="C216" s="34"/>
      <c r="D216" s="195"/>
      <c r="E216" s="46" t="s">
        <v>191</v>
      </c>
      <c r="F216" s="117" t="s">
        <v>578</v>
      </c>
      <c r="G216" s="94" t="s">
        <v>579</v>
      </c>
      <c r="H216" s="46" t="s">
        <v>23</v>
      </c>
      <c r="I216" s="72">
        <v>1</v>
      </c>
      <c r="J216" s="118">
        <v>50</v>
      </c>
      <c r="K216" s="47">
        <f>Tableau1458[[#This Row],[Quantité annuelle indicative (non contractuelle), exprimée en unité de conditionnement ]]*Tableau1458[[#This Row],[Conditionnement préféré par l''université, exprimé en unité de mesure]]</f>
        <v>50</v>
      </c>
      <c r="L216" s="31"/>
      <c r="M216" s="30"/>
      <c r="N216" s="32"/>
      <c r="O216" s="32"/>
      <c r="P216" s="33" t="e">
        <f>(Tableau1458[[#This Row],[Prix TTC 
du conditionnement]]-#REF!)/Tableau1458[[#This Row],[Conditionnement proposé par le candidat, exprimé en unité de mesure]]</f>
        <v>#REF!</v>
      </c>
      <c r="Q216" s="32" t="e">
        <f>Tableau1458[[#This Row],[Prix TTC 
de l''unité de mesure]]*Tableau1458[[#This Row],[Quantité annuelle indicative (non contractuelle), exprimée en unité de mesure]]</f>
        <v>#REF!</v>
      </c>
      <c r="R216" s="34"/>
    </row>
    <row r="217" spans="1:18" s="29" customFormat="1" ht="24" customHeight="1" x14ac:dyDescent="0.25">
      <c r="A217" s="34"/>
      <c r="B217" s="34"/>
      <c r="C217" s="34"/>
      <c r="D217" s="195"/>
      <c r="E217" s="46" t="s">
        <v>192</v>
      </c>
      <c r="F217" s="117" t="s">
        <v>580</v>
      </c>
      <c r="G217" s="94" t="s">
        <v>581</v>
      </c>
      <c r="H217" s="46" t="s">
        <v>23</v>
      </c>
      <c r="I217" s="72">
        <v>1</v>
      </c>
      <c r="J217" s="118">
        <v>50</v>
      </c>
      <c r="K217" s="47">
        <f>Tableau1458[[#This Row],[Quantité annuelle indicative (non contractuelle), exprimée en unité de conditionnement ]]*Tableau1458[[#This Row],[Conditionnement préféré par l''université, exprimé en unité de mesure]]</f>
        <v>50</v>
      </c>
      <c r="L217" s="31"/>
      <c r="M217" s="30"/>
      <c r="N217" s="32"/>
      <c r="O217" s="32"/>
      <c r="P217" s="33" t="e">
        <f>(Tableau1458[[#This Row],[Prix TTC 
du conditionnement]]-#REF!)/Tableau1458[[#This Row],[Conditionnement proposé par le candidat, exprimé en unité de mesure]]</f>
        <v>#REF!</v>
      </c>
      <c r="Q217" s="32" t="e">
        <f>Tableau1458[[#This Row],[Prix TTC 
de l''unité de mesure]]*Tableau1458[[#This Row],[Quantité annuelle indicative (non contractuelle), exprimée en unité de mesure]]</f>
        <v>#REF!</v>
      </c>
      <c r="R217" s="34"/>
    </row>
    <row r="218" spans="1:18" s="29" customFormat="1" ht="24" customHeight="1" x14ac:dyDescent="0.25">
      <c r="A218" s="34"/>
      <c r="B218" s="34"/>
      <c r="C218" s="34"/>
      <c r="D218" s="196"/>
      <c r="E218" s="46" t="s">
        <v>193</v>
      </c>
      <c r="F218" s="122" t="s">
        <v>582</v>
      </c>
      <c r="G218" s="94" t="s">
        <v>583</v>
      </c>
      <c r="H218" s="46" t="s">
        <v>23</v>
      </c>
      <c r="I218" s="72">
        <v>1</v>
      </c>
      <c r="J218" s="118">
        <v>50</v>
      </c>
      <c r="K218" s="47">
        <f>Tableau1458[[#This Row],[Quantité annuelle indicative (non contractuelle), exprimée en unité de conditionnement ]]*Tableau1458[[#This Row],[Conditionnement préféré par l''université, exprimé en unité de mesure]]</f>
        <v>50</v>
      </c>
      <c r="L218" s="31"/>
      <c r="M218" s="30"/>
      <c r="N218" s="32"/>
      <c r="O218" s="32"/>
      <c r="P218" s="33" t="e">
        <f>(Tableau1458[[#This Row],[Prix TTC 
du conditionnement]]-#REF!)/Tableau1458[[#This Row],[Conditionnement proposé par le candidat, exprimé en unité de mesure]]</f>
        <v>#REF!</v>
      </c>
      <c r="Q218" s="32" t="e">
        <f>Tableau1458[[#This Row],[Prix TTC 
de l''unité de mesure]]*Tableau1458[[#This Row],[Quantité annuelle indicative (non contractuelle), exprimée en unité de mesure]]</f>
        <v>#REF!</v>
      </c>
      <c r="R218" s="34"/>
    </row>
    <row r="219" spans="1:18" ht="24" customHeight="1" thickBot="1" x14ac:dyDescent="0.3">
      <c r="E219" s="24"/>
      <c r="F219" s="38"/>
      <c r="G219" s="24"/>
      <c r="H219" s="24"/>
      <c r="I219" s="24"/>
      <c r="J219" s="24"/>
      <c r="K219" s="24"/>
      <c r="L219" s="24"/>
      <c r="M219" s="24"/>
      <c r="N219" s="24"/>
      <c r="O219" s="24"/>
      <c r="P219" s="24"/>
      <c r="Q219" s="24"/>
    </row>
    <row r="220" spans="1:18" ht="24" customHeight="1" thickBot="1" x14ac:dyDescent="0.3">
      <c r="E220" s="204" t="s">
        <v>584</v>
      </c>
      <c r="F220" s="205"/>
      <c r="G220" s="205"/>
      <c r="H220" s="205"/>
      <c r="I220" s="205"/>
      <c r="J220" s="205"/>
      <c r="K220" s="205"/>
      <c r="L220" s="205"/>
      <c r="M220" s="205"/>
      <c r="N220" s="205"/>
      <c r="O220" s="206"/>
      <c r="P220" s="207"/>
      <c r="Q220" s="208"/>
    </row>
    <row r="221" spans="1:18" ht="24" customHeight="1" thickBot="1" x14ac:dyDescent="0.3">
      <c r="E221" s="25"/>
      <c r="F221" s="39"/>
      <c r="G221" s="25"/>
      <c r="H221" s="25"/>
      <c r="I221" s="25"/>
      <c r="J221" s="25"/>
      <c r="K221" s="25"/>
      <c r="L221" s="25"/>
      <c r="M221" s="25"/>
      <c r="N221" s="25"/>
      <c r="O221" s="25"/>
      <c r="P221" s="28"/>
      <c r="Q221" s="28"/>
    </row>
    <row r="222" spans="1:18" ht="24" customHeight="1" thickBot="1" x14ac:dyDescent="0.3">
      <c r="E222" s="25"/>
      <c r="F222" s="39"/>
      <c r="G222" s="25"/>
      <c r="H222" s="25"/>
      <c r="I222" s="25"/>
      <c r="J222" s="25"/>
      <c r="K222" s="25"/>
      <c r="L222" s="25"/>
      <c r="M222" s="25"/>
      <c r="N222" s="25"/>
      <c r="O222" s="25"/>
      <c r="P222" s="222" t="e">
        <f>SUM(Q19:Q96,Q101:Q119,Q124:Q145,Q150:Q164,Q169:Q182,Q187:Q218,Q336:Q337)</f>
        <v>#REF!</v>
      </c>
      <c r="Q222" s="223"/>
    </row>
    <row r="223" spans="1:18" ht="24" customHeight="1" x14ac:dyDescent="0.25">
      <c r="E223" s="26"/>
      <c r="F223" s="43"/>
      <c r="G223" s="26"/>
      <c r="H223" s="26"/>
      <c r="I223" s="26"/>
      <c r="J223" s="26"/>
      <c r="K223" s="26"/>
      <c r="L223" s="26"/>
      <c r="M223" s="26"/>
      <c r="N223" s="26"/>
      <c r="O223" s="26"/>
      <c r="P223" s="26"/>
      <c r="Q223" s="54"/>
    </row>
    <row r="224" spans="1:18" s="29" customFormat="1" ht="24" customHeight="1" thickBot="1" x14ac:dyDescent="0.3">
      <c r="A224" s="34"/>
      <c r="B224" s="34"/>
      <c r="C224" s="34"/>
      <c r="D224" s="45"/>
      <c r="E224" s="97" t="s">
        <v>22</v>
      </c>
      <c r="F224" s="98" t="s">
        <v>27</v>
      </c>
      <c r="G224" s="63" t="s">
        <v>0</v>
      </c>
      <c r="H224" s="63" t="s">
        <v>1</v>
      </c>
      <c r="I224" s="63" t="s">
        <v>2</v>
      </c>
      <c r="J224" s="63" t="s">
        <v>3</v>
      </c>
      <c r="K224" s="63" t="s">
        <v>4</v>
      </c>
      <c r="L224" s="99" t="s">
        <v>5</v>
      </c>
      <c r="M224" s="100" t="s">
        <v>6</v>
      </c>
      <c r="N224" s="100" t="s">
        <v>8</v>
      </c>
      <c r="O224" s="100" t="s">
        <v>9</v>
      </c>
      <c r="P224" s="101" t="s">
        <v>10</v>
      </c>
      <c r="Q224" s="102" t="s">
        <v>7</v>
      </c>
      <c r="R224" s="34"/>
    </row>
    <row r="225" spans="1:18" s="29" customFormat="1" ht="24" customHeight="1" x14ac:dyDescent="0.25">
      <c r="A225" s="34"/>
      <c r="B225" s="34"/>
      <c r="C225" s="34"/>
      <c r="D225" s="168" t="s">
        <v>923</v>
      </c>
      <c r="E225" s="46" t="s">
        <v>194</v>
      </c>
      <c r="F225" s="137" t="s">
        <v>585</v>
      </c>
      <c r="G225" s="128" t="s">
        <v>608</v>
      </c>
      <c r="H225" s="46" t="s">
        <v>23</v>
      </c>
      <c r="I225" s="72">
        <v>1</v>
      </c>
      <c r="J225" s="137">
        <v>25</v>
      </c>
      <c r="K225" s="47">
        <f>Tableau145810[[#This Row],[Quantité annuelle indicative (non contractuelle), exprimée en unité de conditionnement ]]*Tableau145810[[#This Row],[Conditionnement préféré par l''université, exprimé en unité de mesure]]</f>
        <v>25</v>
      </c>
      <c r="L225" s="31"/>
      <c r="M225" s="30"/>
      <c r="N225" s="32"/>
      <c r="O225" s="32"/>
      <c r="P225" s="33" t="e">
        <f>(Tableau145810[[#This Row],[Prix TTC 
du conditionnement]]-#REF!)/Tableau145810[[#This Row],[Conditionnement proposé par le candidat, exprimé en unité de mesure]]</f>
        <v>#REF!</v>
      </c>
      <c r="Q225" s="32" t="e">
        <f>Tableau145810[[#This Row],[Prix TTC 
de l''unité de mesure]]*Tableau145810[[#This Row],[Quantité annuelle indicative (non contractuelle), exprimée en unité de mesure]]</f>
        <v>#REF!</v>
      </c>
      <c r="R225" s="34"/>
    </row>
    <row r="226" spans="1:18" s="29" customFormat="1" ht="24" customHeight="1" x14ac:dyDescent="0.25">
      <c r="A226" s="34"/>
      <c r="B226" s="34"/>
      <c r="C226" s="34"/>
      <c r="D226" s="166" t="s">
        <v>924</v>
      </c>
      <c r="E226" s="46" t="s">
        <v>195</v>
      </c>
      <c r="F226" s="137" t="s">
        <v>586</v>
      </c>
      <c r="G226" s="129" t="s">
        <v>609</v>
      </c>
      <c r="H226" s="46" t="s">
        <v>23</v>
      </c>
      <c r="I226" s="72">
        <v>1</v>
      </c>
      <c r="J226" s="137">
        <v>25</v>
      </c>
      <c r="K226" s="36">
        <f>Tableau145810[[#This Row],[Quantité annuelle indicative (non contractuelle), exprimée en unité de conditionnement ]]*Tableau145810[[#This Row],[Conditionnement préféré par l''université, exprimé en unité de mesure]]</f>
        <v>25</v>
      </c>
      <c r="L226" s="31"/>
      <c r="M226" s="30"/>
      <c r="N226" s="32"/>
      <c r="O226" s="32"/>
      <c r="P226" s="33" t="e">
        <f>(Tableau145810[[#This Row],[Prix TTC 
du conditionnement]]-#REF!)/Tableau145810[[#This Row],[Conditionnement proposé par le candidat, exprimé en unité de mesure]]</f>
        <v>#REF!</v>
      </c>
      <c r="Q226" s="32" t="e">
        <f>Tableau145810[[#This Row],[Prix TTC 
de l''unité de mesure]]*Tableau145810[[#This Row],[Quantité annuelle indicative (non contractuelle), exprimée en unité de mesure]]</f>
        <v>#REF!</v>
      </c>
      <c r="R226" s="34"/>
    </row>
    <row r="227" spans="1:18" s="29" customFormat="1" ht="24" customHeight="1" x14ac:dyDescent="0.25">
      <c r="A227" s="34"/>
      <c r="B227" s="34"/>
      <c r="C227" s="34"/>
      <c r="D227" s="166" t="s">
        <v>925</v>
      </c>
      <c r="E227" s="46" t="s">
        <v>196</v>
      </c>
      <c r="F227" s="138" t="s">
        <v>587</v>
      </c>
      <c r="G227" s="130" t="s">
        <v>610</v>
      </c>
      <c r="H227" s="46" t="s">
        <v>23</v>
      </c>
      <c r="I227" s="72">
        <v>1</v>
      </c>
      <c r="J227" s="138">
        <v>25</v>
      </c>
      <c r="K227" s="36">
        <f>Tableau145810[[#This Row],[Quantité annuelle indicative (non contractuelle), exprimée en unité de conditionnement ]]*Tableau145810[[#This Row],[Conditionnement préféré par l''université, exprimé en unité de mesure]]</f>
        <v>25</v>
      </c>
      <c r="L227" s="31"/>
      <c r="M227" s="30"/>
      <c r="N227" s="32"/>
      <c r="O227" s="32"/>
      <c r="P227" s="33" t="e">
        <f>(Tableau145810[[#This Row],[Prix TTC 
du conditionnement]]-#REF!)/Tableau145810[[#This Row],[Conditionnement proposé par le candidat, exprimé en unité de mesure]]</f>
        <v>#REF!</v>
      </c>
      <c r="Q227" s="32" t="e">
        <f>Tableau145810[[#This Row],[Prix TTC 
de l''unité de mesure]]*Tableau145810[[#This Row],[Quantité annuelle indicative (non contractuelle), exprimée en unité de mesure]]</f>
        <v>#REF!</v>
      </c>
      <c r="R227" s="34"/>
    </row>
    <row r="228" spans="1:18" s="29" customFormat="1" ht="24" customHeight="1" x14ac:dyDescent="0.25">
      <c r="A228" s="34"/>
      <c r="B228" s="34"/>
      <c r="C228" s="34"/>
      <c r="D228" s="169"/>
      <c r="E228" s="46" t="s">
        <v>197</v>
      </c>
      <c r="F228" s="139" t="s">
        <v>588</v>
      </c>
      <c r="G228" s="131" t="s">
        <v>611</v>
      </c>
      <c r="H228" s="46" t="s">
        <v>23</v>
      </c>
      <c r="I228" s="72">
        <v>1</v>
      </c>
      <c r="J228" s="139">
        <v>25</v>
      </c>
      <c r="K228" s="36">
        <f>Tableau145810[[#This Row],[Quantité annuelle indicative (non contractuelle), exprimée en unité de conditionnement ]]*Tableau145810[[#This Row],[Conditionnement préféré par l''université, exprimé en unité de mesure]]</f>
        <v>25</v>
      </c>
      <c r="L228" s="31"/>
      <c r="M228" s="30"/>
      <c r="N228" s="32"/>
      <c r="O228" s="32"/>
      <c r="P228" s="33" t="e">
        <f>(Tableau145810[[#This Row],[Prix TTC 
du conditionnement]]-#REF!)/Tableau145810[[#This Row],[Conditionnement proposé par le candidat, exprimé en unité de mesure]]</f>
        <v>#REF!</v>
      </c>
      <c r="Q228" s="32" t="e">
        <f>Tableau145810[[#This Row],[Prix TTC 
de l''unité de mesure]]*Tableau145810[[#This Row],[Quantité annuelle indicative (non contractuelle), exprimée en unité de mesure]]</f>
        <v>#REF!</v>
      </c>
      <c r="R228" s="34"/>
    </row>
    <row r="229" spans="1:18" s="29" customFormat="1" ht="24" customHeight="1" x14ac:dyDescent="0.25">
      <c r="A229" s="34"/>
      <c r="B229" s="34"/>
      <c r="C229" s="34"/>
      <c r="D229" s="194" t="s">
        <v>927</v>
      </c>
      <c r="E229" s="46" t="s">
        <v>198</v>
      </c>
      <c r="F229" s="136" t="s">
        <v>589</v>
      </c>
      <c r="G229" s="132" t="s">
        <v>612</v>
      </c>
      <c r="H229" s="46" t="s">
        <v>23</v>
      </c>
      <c r="I229" s="72">
        <v>1</v>
      </c>
      <c r="J229" s="136">
        <v>25</v>
      </c>
      <c r="K229" s="36">
        <f>Tableau145810[[#This Row],[Quantité annuelle indicative (non contractuelle), exprimée en unité de conditionnement ]]*Tableau145810[[#This Row],[Conditionnement préféré par l''université, exprimé en unité de mesure]]</f>
        <v>25</v>
      </c>
      <c r="L229" s="31"/>
      <c r="M229" s="30"/>
      <c r="N229" s="32"/>
      <c r="O229" s="32"/>
      <c r="P229" s="33" t="e">
        <f>(Tableau145810[[#This Row],[Prix TTC 
du conditionnement]]-#REF!)/Tableau145810[[#This Row],[Conditionnement proposé par le candidat, exprimé en unité de mesure]]</f>
        <v>#REF!</v>
      </c>
      <c r="Q229" s="32" t="e">
        <f>Tableau145810[[#This Row],[Prix TTC 
de l''unité de mesure]]*Tableau145810[[#This Row],[Quantité annuelle indicative (non contractuelle), exprimée en unité de mesure]]</f>
        <v>#REF!</v>
      </c>
      <c r="R229" s="34"/>
    </row>
    <row r="230" spans="1:18" s="29" customFormat="1" ht="24" customHeight="1" x14ac:dyDescent="0.25">
      <c r="A230" s="34"/>
      <c r="B230" s="34"/>
      <c r="C230" s="34"/>
      <c r="D230" s="195"/>
      <c r="E230" s="46" t="s">
        <v>199</v>
      </c>
      <c r="F230" s="136" t="s">
        <v>590</v>
      </c>
      <c r="G230" s="129" t="s">
        <v>613</v>
      </c>
      <c r="H230" s="46" t="s">
        <v>23</v>
      </c>
      <c r="I230" s="72">
        <v>1</v>
      </c>
      <c r="J230" s="136">
        <v>25</v>
      </c>
      <c r="K230" s="36">
        <f>Tableau145810[[#This Row],[Quantité annuelle indicative (non contractuelle), exprimée en unité de conditionnement ]]*Tableau145810[[#This Row],[Conditionnement préféré par l''université, exprimé en unité de mesure]]</f>
        <v>25</v>
      </c>
      <c r="L230" s="31"/>
      <c r="M230" s="30"/>
      <c r="N230" s="32"/>
      <c r="O230" s="32"/>
      <c r="P230" s="33" t="e">
        <f>(Tableau145810[[#This Row],[Prix TTC 
du conditionnement]]-#REF!)/Tableau145810[[#This Row],[Conditionnement proposé par le candidat, exprimé en unité de mesure]]</f>
        <v>#REF!</v>
      </c>
      <c r="Q230" s="32" t="e">
        <f>Tableau145810[[#This Row],[Prix TTC 
de l''unité de mesure]]*Tableau145810[[#This Row],[Quantité annuelle indicative (non contractuelle), exprimée en unité de mesure]]</f>
        <v>#REF!</v>
      </c>
      <c r="R230" s="34"/>
    </row>
    <row r="231" spans="1:18" s="29" customFormat="1" ht="24" customHeight="1" x14ac:dyDescent="0.25">
      <c r="A231" s="34"/>
      <c r="B231" s="34"/>
      <c r="C231" s="34"/>
      <c r="D231" s="177" t="s">
        <v>928</v>
      </c>
      <c r="E231" s="46" t="s">
        <v>200</v>
      </c>
      <c r="F231" s="140" t="s">
        <v>591</v>
      </c>
      <c r="G231" s="133" t="s">
        <v>614</v>
      </c>
      <c r="H231" s="46" t="s">
        <v>23</v>
      </c>
      <c r="I231" s="72">
        <v>1</v>
      </c>
      <c r="J231" s="140">
        <v>25</v>
      </c>
      <c r="K231" s="36">
        <f>Tableau145810[[#This Row],[Quantité annuelle indicative (non contractuelle), exprimée en unité de conditionnement ]]*Tableau145810[[#This Row],[Conditionnement préféré par l''université, exprimé en unité de mesure]]</f>
        <v>25</v>
      </c>
      <c r="L231" s="31"/>
      <c r="M231" s="30"/>
      <c r="N231" s="32"/>
      <c r="O231" s="32"/>
      <c r="P231" s="33" t="e">
        <f>(Tableau145810[[#This Row],[Prix TTC 
du conditionnement]]-#REF!)/Tableau145810[[#This Row],[Conditionnement proposé par le candidat, exprimé en unité de mesure]]</f>
        <v>#REF!</v>
      </c>
      <c r="Q231" s="32" t="e">
        <f>Tableau145810[[#This Row],[Prix TTC 
de l''unité de mesure]]*Tableau145810[[#This Row],[Quantité annuelle indicative (non contractuelle), exprimée en unité de mesure]]</f>
        <v>#REF!</v>
      </c>
      <c r="R231" s="34"/>
    </row>
    <row r="232" spans="1:18" s="29" customFormat="1" ht="24" customHeight="1" x14ac:dyDescent="0.25">
      <c r="A232" s="34"/>
      <c r="B232" s="34"/>
      <c r="C232" s="34"/>
      <c r="D232" s="194" t="s">
        <v>929</v>
      </c>
      <c r="E232" s="46" t="s">
        <v>201</v>
      </c>
      <c r="F232" s="136" t="s">
        <v>592</v>
      </c>
      <c r="G232" s="132" t="s">
        <v>615</v>
      </c>
      <c r="H232" s="46" t="s">
        <v>23</v>
      </c>
      <c r="I232" s="72">
        <v>1</v>
      </c>
      <c r="J232" s="136">
        <v>25</v>
      </c>
      <c r="K232" s="36">
        <f>Tableau145810[[#This Row],[Quantité annuelle indicative (non contractuelle), exprimée en unité de conditionnement ]]*Tableau145810[[#This Row],[Conditionnement préféré par l''université, exprimé en unité de mesure]]</f>
        <v>25</v>
      </c>
      <c r="L232" s="31"/>
      <c r="M232" s="30"/>
      <c r="N232" s="32"/>
      <c r="O232" s="32"/>
      <c r="P232" s="33" t="e">
        <f>(Tableau145810[[#This Row],[Prix TTC 
du conditionnement]]-#REF!)/Tableau145810[[#This Row],[Conditionnement proposé par le candidat, exprimé en unité de mesure]]</f>
        <v>#REF!</v>
      </c>
      <c r="Q232" s="32" t="e">
        <f>Tableau145810[[#This Row],[Prix TTC 
de l''unité de mesure]]*Tableau145810[[#This Row],[Quantité annuelle indicative (non contractuelle), exprimée en unité de mesure]]</f>
        <v>#REF!</v>
      </c>
      <c r="R232" s="34"/>
    </row>
    <row r="233" spans="1:18" s="29" customFormat="1" ht="24" customHeight="1" x14ac:dyDescent="0.25">
      <c r="A233" s="34"/>
      <c r="B233" s="34"/>
      <c r="C233" s="34"/>
      <c r="D233" s="195"/>
      <c r="E233" s="46" t="s">
        <v>202</v>
      </c>
      <c r="F233" s="137" t="s">
        <v>593</v>
      </c>
      <c r="G233" s="129" t="s">
        <v>616</v>
      </c>
      <c r="H233" s="46" t="s">
        <v>23</v>
      </c>
      <c r="I233" s="72">
        <v>1</v>
      </c>
      <c r="J233" s="137">
        <v>25</v>
      </c>
      <c r="K233" s="36">
        <f>Tableau145810[[#This Row],[Quantité annuelle indicative (non contractuelle), exprimée en unité de conditionnement ]]*Tableau145810[[#This Row],[Conditionnement préféré par l''université, exprimé en unité de mesure]]</f>
        <v>25</v>
      </c>
      <c r="L233" s="31"/>
      <c r="M233" s="30"/>
      <c r="N233" s="32"/>
      <c r="O233" s="32"/>
      <c r="P233" s="33" t="e">
        <f>(Tableau145810[[#This Row],[Prix TTC 
du conditionnement]]-#REF!)/Tableau145810[[#This Row],[Conditionnement proposé par le candidat, exprimé en unité de mesure]]</f>
        <v>#REF!</v>
      </c>
      <c r="Q233" s="32" t="e">
        <f>Tableau145810[[#This Row],[Prix TTC 
de l''unité de mesure]]*Tableau145810[[#This Row],[Quantité annuelle indicative (non contractuelle), exprimée en unité de mesure]]</f>
        <v>#REF!</v>
      </c>
      <c r="R233" s="34"/>
    </row>
    <row r="234" spans="1:18" s="29" customFormat="1" ht="24" customHeight="1" x14ac:dyDescent="0.25">
      <c r="A234" s="34"/>
      <c r="B234" s="34"/>
      <c r="C234" s="34"/>
      <c r="D234" s="195"/>
      <c r="E234" s="46" t="s">
        <v>203</v>
      </c>
      <c r="F234" s="138" t="s">
        <v>594</v>
      </c>
      <c r="G234" s="130" t="s">
        <v>330</v>
      </c>
      <c r="H234" s="46" t="s">
        <v>23</v>
      </c>
      <c r="I234" s="72">
        <v>1</v>
      </c>
      <c r="J234" s="138">
        <v>25</v>
      </c>
      <c r="K234" s="36">
        <f>Tableau145810[[#This Row],[Quantité annuelle indicative (non contractuelle), exprimée en unité de conditionnement ]]*Tableau145810[[#This Row],[Conditionnement préféré par l''université, exprimé en unité de mesure]]</f>
        <v>25</v>
      </c>
      <c r="L234" s="31"/>
      <c r="M234" s="30"/>
      <c r="N234" s="32"/>
      <c r="O234" s="32"/>
      <c r="P234" s="33" t="e">
        <f>(Tableau145810[[#This Row],[Prix TTC 
du conditionnement]]-#REF!)/Tableau145810[[#This Row],[Conditionnement proposé par le candidat, exprimé en unité de mesure]]</f>
        <v>#REF!</v>
      </c>
      <c r="Q234" s="32" t="e">
        <f>Tableau145810[[#This Row],[Prix TTC 
de l''unité de mesure]]*Tableau145810[[#This Row],[Quantité annuelle indicative (non contractuelle), exprimée en unité de mesure]]</f>
        <v>#REF!</v>
      </c>
      <c r="R234" s="34"/>
    </row>
    <row r="235" spans="1:18" s="29" customFormat="1" ht="24" customHeight="1" x14ac:dyDescent="0.25">
      <c r="A235" s="34"/>
      <c r="B235" s="34"/>
      <c r="C235" s="34"/>
      <c r="D235" s="197"/>
      <c r="E235" s="46" t="s">
        <v>204</v>
      </c>
      <c r="F235" s="141" t="s">
        <v>595</v>
      </c>
      <c r="G235" s="134" t="s">
        <v>330</v>
      </c>
      <c r="H235" s="46" t="s">
        <v>23</v>
      </c>
      <c r="I235" s="72">
        <v>1</v>
      </c>
      <c r="J235" s="141">
        <v>25</v>
      </c>
      <c r="K235" s="36">
        <f>Tableau145810[[#This Row],[Quantité annuelle indicative (non contractuelle), exprimée en unité de conditionnement ]]*Tableau145810[[#This Row],[Conditionnement préféré par l''université, exprimé en unité de mesure]]</f>
        <v>25</v>
      </c>
      <c r="L235" s="31"/>
      <c r="M235" s="30"/>
      <c r="N235" s="32"/>
      <c r="O235" s="32"/>
      <c r="P235" s="33" t="e">
        <f>(Tableau145810[[#This Row],[Prix TTC 
du conditionnement]]-#REF!)/Tableau145810[[#This Row],[Conditionnement proposé par le candidat, exprimé en unité de mesure]]</f>
        <v>#REF!</v>
      </c>
      <c r="Q235" s="32" t="e">
        <f>Tableau145810[[#This Row],[Prix TTC 
de l''unité de mesure]]*Tableau145810[[#This Row],[Quantité annuelle indicative (non contractuelle), exprimée en unité de mesure]]</f>
        <v>#REF!</v>
      </c>
      <c r="R235" s="34"/>
    </row>
    <row r="236" spans="1:18" s="29" customFormat="1" ht="24" customHeight="1" x14ac:dyDescent="0.25">
      <c r="A236" s="34"/>
      <c r="B236" s="34"/>
      <c r="C236" s="34"/>
      <c r="D236" s="194" t="s">
        <v>930</v>
      </c>
      <c r="E236" s="46" t="s">
        <v>205</v>
      </c>
      <c r="F236" s="136" t="s">
        <v>596</v>
      </c>
      <c r="G236" s="132" t="s">
        <v>617</v>
      </c>
      <c r="H236" s="46" t="s">
        <v>23</v>
      </c>
      <c r="I236" s="72">
        <v>1</v>
      </c>
      <c r="J236" s="136">
        <v>25</v>
      </c>
      <c r="K236" s="36">
        <f>Tableau145810[[#This Row],[Quantité annuelle indicative (non contractuelle), exprimée en unité de conditionnement ]]*Tableau145810[[#This Row],[Conditionnement préféré par l''université, exprimé en unité de mesure]]</f>
        <v>25</v>
      </c>
      <c r="L236" s="31"/>
      <c r="M236" s="30"/>
      <c r="N236" s="32"/>
      <c r="O236" s="32"/>
      <c r="P236" s="33" t="e">
        <f>(Tableau145810[[#This Row],[Prix TTC 
du conditionnement]]-#REF!)/Tableau145810[[#This Row],[Conditionnement proposé par le candidat, exprimé en unité de mesure]]</f>
        <v>#REF!</v>
      </c>
      <c r="Q236" s="32" t="e">
        <f>Tableau145810[[#This Row],[Prix TTC 
de l''unité de mesure]]*Tableau145810[[#This Row],[Quantité annuelle indicative (non contractuelle), exprimée en unité de mesure]]</f>
        <v>#REF!</v>
      </c>
      <c r="R236" s="34"/>
    </row>
    <row r="237" spans="1:18" s="29" customFormat="1" ht="24" customHeight="1" x14ac:dyDescent="0.25">
      <c r="A237" s="34"/>
      <c r="B237" s="34"/>
      <c r="C237" s="34"/>
      <c r="D237" s="197"/>
      <c r="E237" s="46" t="s">
        <v>206</v>
      </c>
      <c r="F237" s="141" t="s">
        <v>597</v>
      </c>
      <c r="G237" s="134" t="s">
        <v>330</v>
      </c>
      <c r="H237" s="46" t="s">
        <v>23</v>
      </c>
      <c r="I237" s="72">
        <v>1</v>
      </c>
      <c r="J237" s="141">
        <v>25</v>
      </c>
      <c r="K237" s="36">
        <f>Tableau145810[[#This Row],[Quantité annuelle indicative (non contractuelle), exprimée en unité de conditionnement ]]*Tableau145810[[#This Row],[Conditionnement préféré par l''université, exprimé en unité de mesure]]</f>
        <v>25</v>
      </c>
      <c r="L237" s="31"/>
      <c r="M237" s="30"/>
      <c r="N237" s="32"/>
      <c r="O237" s="32"/>
      <c r="P237" s="33" t="e">
        <f>(Tableau145810[[#This Row],[Prix TTC 
du conditionnement]]-#REF!)/Tableau145810[[#This Row],[Conditionnement proposé par le candidat, exprimé en unité de mesure]]</f>
        <v>#REF!</v>
      </c>
      <c r="Q237" s="32" t="e">
        <f>Tableau145810[[#This Row],[Prix TTC 
de l''unité de mesure]]*Tableau145810[[#This Row],[Quantité annuelle indicative (non contractuelle), exprimée en unité de mesure]]</f>
        <v>#REF!</v>
      </c>
      <c r="R237" s="34"/>
    </row>
    <row r="238" spans="1:18" s="29" customFormat="1" ht="24" customHeight="1" thickBot="1" x14ac:dyDescent="0.3">
      <c r="A238" s="34"/>
      <c r="B238" s="34"/>
      <c r="C238" s="34"/>
      <c r="D238" s="194" t="s">
        <v>931</v>
      </c>
      <c r="E238" s="46" t="s">
        <v>207</v>
      </c>
      <c r="F238" s="136" t="s">
        <v>598</v>
      </c>
      <c r="G238" s="132" t="s">
        <v>618</v>
      </c>
      <c r="H238" s="46" t="s">
        <v>23</v>
      </c>
      <c r="I238" s="72">
        <v>1</v>
      </c>
      <c r="J238" s="136">
        <v>25</v>
      </c>
      <c r="K238" s="48">
        <f>Tableau145810[[#This Row],[Quantité annuelle indicative (non contractuelle), exprimée en unité de conditionnement ]]*Tableau145810[[#This Row],[Conditionnement préféré par l''université, exprimé en unité de mesure]]</f>
        <v>25</v>
      </c>
      <c r="L238" s="50"/>
      <c r="M238" s="51"/>
      <c r="N238" s="49"/>
      <c r="O238" s="49"/>
      <c r="P238" s="52" t="e">
        <f>(Tableau145810[[#This Row],[Prix TTC 
du conditionnement]]-#REF!)/Tableau145810[[#This Row],[Conditionnement proposé par le candidat, exprimé en unité de mesure]]</f>
        <v>#REF!</v>
      </c>
      <c r="Q238" s="49" t="e">
        <f>Tableau145810[[#This Row],[Prix TTC 
de l''unité de mesure]]*Tableau145810[[#This Row],[Quantité annuelle indicative (non contractuelle), exprimée en unité de mesure]]</f>
        <v>#REF!</v>
      </c>
      <c r="R238" s="34"/>
    </row>
    <row r="239" spans="1:18" s="29" customFormat="1" ht="24" customHeight="1" x14ac:dyDescent="0.25">
      <c r="A239" s="34"/>
      <c r="B239" s="34"/>
      <c r="C239" s="34"/>
      <c r="D239" s="197"/>
      <c r="E239" s="46" t="s">
        <v>208</v>
      </c>
      <c r="F239" s="139" t="s">
        <v>599</v>
      </c>
      <c r="G239" s="131" t="s">
        <v>619</v>
      </c>
      <c r="H239" s="46" t="s">
        <v>23</v>
      </c>
      <c r="I239" s="72">
        <v>1</v>
      </c>
      <c r="J239" s="139">
        <v>50</v>
      </c>
      <c r="K239" s="36">
        <f>Tableau145810[[#This Row],[Quantité annuelle indicative (non contractuelle), exprimée en unité de conditionnement ]]*Tableau145810[[#This Row],[Conditionnement préféré par l''université, exprimé en unité de mesure]]</f>
        <v>50</v>
      </c>
      <c r="L239" s="31"/>
      <c r="M239" s="30"/>
      <c r="N239" s="32"/>
      <c r="O239" s="32"/>
      <c r="P239" s="33" t="e">
        <f>(Tableau145810[[#This Row],[Prix TTC 
du conditionnement]]-#REF!)/Tableau145810[[#This Row],[Conditionnement proposé par le candidat, exprimé en unité de mesure]]</f>
        <v>#REF!</v>
      </c>
      <c r="Q239" s="32" t="e">
        <f>Tableau145810[[#This Row],[Prix TTC 
de l''unité de mesure]]*Tableau145810[[#This Row],[Quantité annuelle indicative (non contractuelle), exprimée en unité de mesure]]</f>
        <v>#REF!</v>
      </c>
      <c r="R239" s="34"/>
    </row>
    <row r="240" spans="1:18" s="29" customFormat="1" ht="24" customHeight="1" x14ac:dyDescent="0.25">
      <c r="A240" s="34"/>
      <c r="B240" s="34"/>
      <c r="C240" s="34"/>
      <c r="D240" s="194" t="s">
        <v>932</v>
      </c>
      <c r="E240" s="46" t="s">
        <v>209</v>
      </c>
      <c r="F240" s="136" t="s">
        <v>600</v>
      </c>
      <c r="G240" s="132" t="s">
        <v>618</v>
      </c>
      <c r="H240" s="46" t="s">
        <v>23</v>
      </c>
      <c r="I240" s="72">
        <v>1</v>
      </c>
      <c r="J240" s="136">
        <v>50</v>
      </c>
      <c r="K240" s="36">
        <f>Tableau145810[[#This Row],[Quantité annuelle indicative (non contractuelle), exprimée en unité de conditionnement ]]*Tableau145810[[#This Row],[Conditionnement préféré par l''université, exprimé en unité de mesure]]</f>
        <v>50</v>
      </c>
      <c r="L240" s="31"/>
      <c r="M240" s="30"/>
      <c r="N240" s="32"/>
      <c r="O240" s="32"/>
      <c r="P240" s="33" t="e">
        <f>(Tableau145810[[#This Row],[Prix TTC 
du conditionnement]]-#REF!)/Tableau145810[[#This Row],[Conditionnement proposé par le candidat, exprimé en unité de mesure]]</f>
        <v>#REF!</v>
      </c>
      <c r="Q240" s="32" t="e">
        <f>Tableau145810[[#This Row],[Prix TTC 
de l''unité de mesure]]*Tableau145810[[#This Row],[Quantité annuelle indicative (non contractuelle), exprimée en unité de mesure]]</f>
        <v>#REF!</v>
      </c>
      <c r="R240" s="34"/>
    </row>
    <row r="241" spans="1:18" s="29" customFormat="1" ht="24" customHeight="1" x14ac:dyDescent="0.25">
      <c r="A241" s="34"/>
      <c r="B241" s="34"/>
      <c r="C241" s="34"/>
      <c r="D241" s="197"/>
      <c r="E241" s="46" t="s">
        <v>210</v>
      </c>
      <c r="F241" s="139" t="s">
        <v>601</v>
      </c>
      <c r="G241" s="131" t="s">
        <v>620</v>
      </c>
      <c r="H241" s="46" t="s">
        <v>23</v>
      </c>
      <c r="I241" s="72">
        <v>1</v>
      </c>
      <c r="J241" s="139">
        <v>50</v>
      </c>
      <c r="K241" s="36">
        <f>Tableau145810[[#This Row],[Quantité annuelle indicative (non contractuelle), exprimée en unité de conditionnement ]]*Tableau145810[[#This Row],[Conditionnement préféré par l''université, exprimé en unité de mesure]]</f>
        <v>50</v>
      </c>
      <c r="L241" s="31"/>
      <c r="M241" s="30"/>
      <c r="N241" s="32"/>
      <c r="O241" s="32"/>
      <c r="P241" s="33" t="e">
        <f>(Tableau145810[[#This Row],[Prix TTC 
du conditionnement]]-#REF!)/Tableau145810[[#This Row],[Conditionnement proposé par le candidat, exprimé en unité de mesure]]</f>
        <v>#REF!</v>
      </c>
      <c r="Q241" s="32" t="e">
        <f>Tableau145810[[#This Row],[Prix TTC 
de l''unité de mesure]]*Tableau145810[[#This Row],[Quantité annuelle indicative (non contractuelle), exprimée en unité de mesure]]</f>
        <v>#REF!</v>
      </c>
      <c r="R241" s="34"/>
    </row>
    <row r="242" spans="1:18" s="29" customFormat="1" ht="24" customHeight="1" x14ac:dyDescent="0.25">
      <c r="A242" s="34"/>
      <c r="B242" s="34"/>
      <c r="C242" s="34"/>
      <c r="D242" s="194" t="s">
        <v>933</v>
      </c>
      <c r="E242" s="46" t="s">
        <v>211</v>
      </c>
      <c r="F242" s="136" t="s">
        <v>602</v>
      </c>
      <c r="G242" s="132" t="s">
        <v>621</v>
      </c>
      <c r="H242" s="46" t="s">
        <v>23</v>
      </c>
      <c r="I242" s="72">
        <v>1</v>
      </c>
      <c r="J242" s="136">
        <v>50</v>
      </c>
      <c r="K242" s="36">
        <f>Tableau145810[[#This Row],[Quantité annuelle indicative (non contractuelle), exprimée en unité de conditionnement ]]*Tableau145810[[#This Row],[Conditionnement préféré par l''université, exprimé en unité de mesure]]</f>
        <v>50</v>
      </c>
      <c r="L242" s="31"/>
      <c r="M242" s="30"/>
      <c r="N242" s="32"/>
      <c r="O242" s="32"/>
      <c r="P242" s="33" t="e">
        <f>(Tableau145810[[#This Row],[Prix TTC 
du conditionnement]]-#REF!)/Tableau145810[[#This Row],[Conditionnement proposé par le candidat, exprimé en unité de mesure]]</f>
        <v>#REF!</v>
      </c>
      <c r="Q242" s="32" t="e">
        <f>Tableau145810[[#This Row],[Prix TTC 
de l''unité de mesure]]*Tableau145810[[#This Row],[Quantité annuelle indicative (non contractuelle), exprimée en unité de mesure]]</f>
        <v>#REF!</v>
      </c>
      <c r="R242" s="34"/>
    </row>
    <row r="243" spans="1:18" s="29" customFormat="1" ht="24" customHeight="1" x14ac:dyDescent="0.25">
      <c r="A243" s="34"/>
      <c r="B243" s="34"/>
      <c r="C243" s="34"/>
      <c r="D243" s="195"/>
      <c r="E243" s="46" t="s">
        <v>212</v>
      </c>
      <c r="F243" s="137" t="s">
        <v>603</v>
      </c>
      <c r="G243" s="129" t="s">
        <v>622</v>
      </c>
      <c r="H243" s="46" t="s">
        <v>23</v>
      </c>
      <c r="I243" s="72">
        <v>1</v>
      </c>
      <c r="J243" s="137">
        <v>25</v>
      </c>
      <c r="K243" s="36">
        <f>Tableau145810[[#This Row],[Quantité annuelle indicative (non contractuelle), exprimée en unité de conditionnement ]]*Tableau145810[[#This Row],[Conditionnement préféré par l''université, exprimé en unité de mesure]]</f>
        <v>25</v>
      </c>
      <c r="L243" s="31"/>
      <c r="M243" s="30"/>
      <c r="N243" s="32"/>
      <c r="O243" s="32"/>
      <c r="P243" s="33" t="e">
        <f>(Tableau145810[[#This Row],[Prix TTC 
du conditionnement]]-#REF!)/Tableau145810[[#This Row],[Conditionnement proposé par le candidat, exprimé en unité de mesure]]</f>
        <v>#REF!</v>
      </c>
      <c r="Q243" s="32" t="e">
        <f>Tableau145810[[#This Row],[Prix TTC 
de l''unité de mesure]]*Tableau145810[[#This Row],[Quantité annuelle indicative (non contractuelle), exprimée en unité de mesure]]</f>
        <v>#REF!</v>
      </c>
      <c r="R243" s="34"/>
    </row>
    <row r="244" spans="1:18" s="29" customFormat="1" ht="24" customHeight="1" x14ac:dyDescent="0.25">
      <c r="A244" s="34"/>
      <c r="B244" s="34"/>
      <c r="C244" s="34"/>
      <c r="D244" s="195"/>
      <c r="E244" s="46" t="s">
        <v>213</v>
      </c>
      <c r="F244" s="137" t="s">
        <v>604</v>
      </c>
      <c r="G244" s="129" t="s">
        <v>623</v>
      </c>
      <c r="H244" s="46" t="s">
        <v>23</v>
      </c>
      <c r="I244" s="72">
        <v>1</v>
      </c>
      <c r="J244" s="137">
        <v>25</v>
      </c>
      <c r="K244" s="36">
        <f>Tableau145810[[#This Row],[Quantité annuelle indicative (non contractuelle), exprimée en unité de conditionnement ]]*Tableau145810[[#This Row],[Conditionnement préféré par l''université, exprimé en unité de mesure]]</f>
        <v>25</v>
      </c>
      <c r="L244" s="31"/>
      <c r="M244" s="30"/>
      <c r="N244" s="32"/>
      <c r="O244" s="32"/>
      <c r="P244" s="33" t="e">
        <f>(Tableau145810[[#This Row],[Prix TTC 
du conditionnement]]-#REF!)/Tableau145810[[#This Row],[Conditionnement proposé par le candidat, exprimé en unité de mesure]]</f>
        <v>#REF!</v>
      </c>
      <c r="Q244" s="32" t="e">
        <f>Tableau145810[[#This Row],[Prix TTC 
de l''unité de mesure]]*Tableau145810[[#This Row],[Quantité annuelle indicative (non contractuelle), exprimée en unité de mesure]]</f>
        <v>#REF!</v>
      </c>
      <c r="R244" s="34"/>
    </row>
    <row r="245" spans="1:18" s="29" customFormat="1" ht="24" customHeight="1" x14ac:dyDescent="0.25">
      <c r="A245" s="34"/>
      <c r="B245" s="34"/>
      <c r="C245" s="34"/>
      <c r="D245" s="194" t="s">
        <v>934</v>
      </c>
      <c r="E245" s="46" t="s">
        <v>214</v>
      </c>
      <c r="F245" s="136" t="s">
        <v>605</v>
      </c>
      <c r="G245" s="132" t="s">
        <v>624</v>
      </c>
      <c r="H245" s="46" t="s">
        <v>23</v>
      </c>
      <c r="I245" s="72">
        <v>1</v>
      </c>
      <c r="J245" s="136">
        <v>25</v>
      </c>
      <c r="K245" s="36">
        <f>Tableau145810[[#This Row],[Quantité annuelle indicative (non contractuelle), exprimée en unité de conditionnement ]]*Tableau145810[[#This Row],[Conditionnement préféré par l''université, exprimé en unité de mesure]]</f>
        <v>25</v>
      </c>
      <c r="L245" s="31"/>
      <c r="M245" s="30"/>
      <c r="N245" s="32"/>
      <c r="O245" s="32"/>
      <c r="P245" s="33" t="e">
        <f>(Tableau145810[[#This Row],[Prix TTC 
du conditionnement]]-#REF!)/Tableau145810[[#This Row],[Conditionnement proposé par le candidat, exprimé en unité de mesure]]</f>
        <v>#REF!</v>
      </c>
      <c r="Q245" s="32" t="e">
        <f>Tableau145810[[#This Row],[Prix TTC 
de l''unité de mesure]]*Tableau145810[[#This Row],[Quantité annuelle indicative (non contractuelle), exprimée en unité de mesure]]</f>
        <v>#REF!</v>
      </c>
      <c r="R245" s="34"/>
    </row>
    <row r="246" spans="1:18" s="29" customFormat="1" ht="24" customHeight="1" x14ac:dyDescent="0.25">
      <c r="A246" s="34"/>
      <c r="B246" s="34"/>
      <c r="C246" s="34"/>
      <c r="D246" s="195"/>
      <c r="E246" s="46" t="s">
        <v>215</v>
      </c>
      <c r="F246" s="137" t="s">
        <v>606</v>
      </c>
      <c r="G246" s="129" t="s">
        <v>625</v>
      </c>
      <c r="H246" s="46" t="s">
        <v>23</v>
      </c>
      <c r="I246" s="72">
        <v>1</v>
      </c>
      <c r="J246" s="137">
        <v>25</v>
      </c>
      <c r="K246" s="36">
        <f>Tableau145810[[#This Row],[Quantité annuelle indicative (non contractuelle), exprimée en unité de conditionnement ]]*Tableau145810[[#This Row],[Conditionnement préféré par l''université, exprimé en unité de mesure]]</f>
        <v>25</v>
      </c>
      <c r="L246" s="31"/>
      <c r="M246" s="30"/>
      <c r="N246" s="32"/>
      <c r="O246" s="32"/>
      <c r="P246" s="33" t="e">
        <f>(Tableau145810[[#This Row],[Prix TTC 
du conditionnement]]-#REF!)/Tableau145810[[#This Row],[Conditionnement proposé par le candidat, exprimé en unité de mesure]]</f>
        <v>#REF!</v>
      </c>
      <c r="Q246" s="32" t="e">
        <f>Tableau145810[[#This Row],[Prix TTC 
de l''unité de mesure]]*Tableau145810[[#This Row],[Quantité annuelle indicative (non contractuelle), exprimée en unité de mesure]]</f>
        <v>#REF!</v>
      </c>
      <c r="R246" s="34"/>
    </row>
    <row r="247" spans="1:18" s="29" customFormat="1" ht="24" customHeight="1" thickBot="1" x14ac:dyDescent="0.3">
      <c r="A247" s="34"/>
      <c r="B247" s="34"/>
      <c r="C247" s="34"/>
      <c r="D247" s="178" t="s">
        <v>935</v>
      </c>
      <c r="E247" s="46" t="s">
        <v>216</v>
      </c>
      <c r="F247" s="136" t="s">
        <v>607</v>
      </c>
      <c r="G247" s="135">
        <v>146266</v>
      </c>
      <c r="H247" s="46" t="s">
        <v>23</v>
      </c>
      <c r="I247" s="72">
        <v>1</v>
      </c>
      <c r="J247" s="136">
        <v>25</v>
      </c>
      <c r="K247" s="48">
        <f>Tableau145810[[#This Row],[Quantité annuelle indicative (non contractuelle), exprimée en unité de conditionnement ]]*Tableau145810[[#This Row],[Conditionnement préféré par l''université, exprimé en unité de mesure]]</f>
        <v>25</v>
      </c>
      <c r="L247" s="50"/>
      <c r="M247" s="51"/>
      <c r="N247" s="49"/>
      <c r="O247" s="49"/>
      <c r="P247" s="52" t="e">
        <f>(Tableau145810[[#This Row],[Prix TTC 
du conditionnement]]-#REF!)/Tableau145810[[#This Row],[Conditionnement proposé par le candidat, exprimé en unité de mesure]]</f>
        <v>#REF!</v>
      </c>
      <c r="Q247" s="49" t="e">
        <f>Tableau145810[[#This Row],[Prix TTC 
de l''unité de mesure]]*Tableau145810[[#This Row],[Quantité annuelle indicative (non contractuelle), exprimée en unité de mesure]]</f>
        <v>#REF!</v>
      </c>
      <c r="R247" s="34"/>
    </row>
    <row r="248" spans="1:18" s="29" customFormat="1" ht="24" customHeight="1" x14ac:dyDescent="0.25">
      <c r="A248" s="34"/>
      <c r="B248" s="34"/>
      <c r="C248" s="34"/>
      <c r="D248" s="198" t="s">
        <v>926</v>
      </c>
      <c r="E248" s="46" t="s">
        <v>217</v>
      </c>
      <c r="F248" s="136" t="s">
        <v>626</v>
      </c>
      <c r="G248" s="136" t="s">
        <v>627</v>
      </c>
      <c r="H248" s="46" t="s">
        <v>23</v>
      </c>
      <c r="I248" s="72">
        <v>1</v>
      </c>
      <c r="J248" s="136">
        <v>30</v>
      </c>
      <c r="K248" s="36">
        <f>Tableau145810[[#This Row],[Quantité annuelle indicative (non contractuelle), exprimée en unité de conditionnement ]]*Tableau145810[[#This Row],[Conditionnement préféré par l''université, exprimé en unité de mesure]]</f>
        <v>30</v>
      </c>
      <c r="L248" s="31"/>
      <c r="M248" s="30"/>
      <c r="N248" s="32"/>
      <c r="O248" s="32"/>
      <c r="P248" s="33" t="e">
        <f>(Tableau145810[[#This Row],[Prix TTC 
du conditionnement]]-#REF!)/Tableau145810[[#This Row],[Conditionnement proposé par le candidat, exprimé en unité de mesure]]</f>
        <v>#REF!</v>
      </c>
      <c r="Q248" s="32" t="e">
        <f>Tableau145810[[#This Row],[Prix TTC 
de l''unité de mesure]]*Tableau145810[[#This Row],[Quantité annuelle indicative (non contractuelle), exprimée en unité de mesure]]</f>
        <v>#REF!</v>
      </c>
      <c r="R248" s="34"/>
    </row>
    <row r="249" spans="1:18" s="29" customFormat="1" ht="24" customHeight="1" x14ac:dyDescent="0.25">
      <c r="A249" s="34"/>
      <c r="B249" s="34"/>
      <c r="C249" s="34"/>
      <c r="D249" s="186"/>
      <c r="E249" s="46" t="s">
        <v>218</v>
      </c>
      <c r="F249" s="137" t="s">
        <v>628</v>
      </c>
      <c r="G249" s="137" t="s">
        <v>629</v>
      </c>
      <c r="H249" s="46" t="s">
        <v>23</v>
      </c>
      <c r="I249" s="72">
        <v>1</v>
      </c>
      <c r="J249" s="137">
        <v>30</v>
      </c>
      <c r="K249" s="36">
        <f>Tableau145810[[#This Row],[Quantité annuelle indicative (non contractuelle), exprimée en unité de conditionnement ]]*Tableau145810[[#This Row],[Conditionnement préféré par l''université, exprimé en unité de mesure]]</f>
        <v>30</v>
      </c>
      <c r="L249" s="31"/>
      <c r="M249" s="30"/>
      <c r="N249" s="32"/>
      <c r="O249" s="32"/>
      <c r="P249" s="33" t="e">
        <f>(Tableau145810[[#This Row],[Prix TTC 
du conditionnement]]-#REF!)/Tableau145810[[#This Row],[Conditionnement proposé par le candidat, exprimé en unité de mesure]]</f>
        <v>#REF!</v>
      </c>
      <c r="Q249" s="32" t="e">
        <f>Tableau145810[[#This Row],[Prix TTC 
de l''unité de mesure]]*Tableau145810[[#This Row],[Quantité annuelle indicative (non contractuelle), exprimée en unité de mesure]]</f>
        <v>#REF!</v>
      </c>
      <c r="R249" s="34"/>
    </row>
    <row r="250" spans="1:18" s="29" customFormat="1" ht="24" customHeight="1" x14ac:dyDescent="0.25">
      <c r="A250" s="34"/>
      <c r="B250" s="34"/>
      <c r="C250" s="34"/>
      <c r="D250" s="186"/>
      <c r="E250" s="46" t="s">
        <v>219</v>
      </c>
      <c r="F250" s="137" t="s">
        <v>630</v>
      </c>
      <c r="G250" s="137" t="s">
        <v>631</v>
      </c>
      <c r="H250" s="46" t="s">
        <v>23</v>
      </c>
      <c r="I250" s="72">
        <v>1</v>
      </c>
      <c r="J250" s="137">
        <v>30</v>
      </c>
      <c r="K250" s="36">
        <f>Tableau145810[[#This Row],[Quantité annuelle indicative (non contractuelle), exprimée en unité de conditionnement ]]*Tableau145810[[#This Row],[Conditionnement préféré par l''université, exprimé en unité de mesure]]</f>
        <v>30</v>
      </c>
      <c r="L250" s="31"/>
      <c r="M250" s="30"/>
      <c r="N250" s="32"/>
      <c r="O250" s="32"/>
      <c r="P250" s="33" t="e">
        <f>(Tableau145810[[#This Row],[Prix TTC 
du conditionnement]]-#REF!)/Tableau145810[[#This Row],[Conditionnement proposé par le candidat, exprimé en unité de mesure]]</f>
        <v>#REF!</v>
      </c>
      <c r="Q250" s="32" t="e">
        <f>Tableau145810[[#This Row],[Prix TTC 
de l''unité de mesure]]*Tableau145810[[#This Row],[Quantité annuelle indicative (non contractuelle), exprimée en unité de mesure]]</f>
        <v>#REF!</v>
      </c>
      <c r="R250" s="34"/>
    </row>
    <row r="251" spans="1:18" s="29" customFormat="1" ht="24" customHeight="1" x14ac:dyDescent="0.25">
      <c r="A251" s="34"/>
      <c r="B251" s="34"/>
      <c r="C251" s="34"/>
      <c r="D251" s="186"/>
      <c r="E251" s="46" t="s">
        <v>220</v>
      </c>
      <c r="F251" s="137" t="s">
        <v>632</v>
      </c>
      <c r="G251" s="137" t="s">
        <v>633</v>
      </c>
      <c r="H251" s="46" t="s">
        <v>23</v>
      </c>
      <c r="I251" s="72">
        <v>1</v>
      </c>
      <c r="J251" s="137">
        <v>30</v>
      </c>
      <c r="K251" s="36">
        <f>Tableau145810[[#This Row],[Quantité annuelle indicative (non contractuelle), exprimée en unité de conditionnement ]]*Tableau145810[[#This Row],[Conditionnement préféré par l''université, exprimé en unité de mesure]]</f>
        <v>30</v>
      </c>
      <c r="L251" s="31"/>
      <c r="M251" s="30"/>
      <c r="N251" s="32"/>
      <c r="O251" s="32"/>
      <c r="P251" s="33" t="e">
        <f>(Tableau145810[[#This Row],[Prix TTC 
du conditionnement]]-#REF!)/Tableau145810[[#This Row],[Conditionnement proposé par le candidat, exprimé en unité de mesure]]</f>
        <v>#REF!</v>
      </c>
      <c r="Q251" s="32" t="e">
        <f>Tableau145810[[#This Row],[Prix TTC 
de l''unité de mesure]]*Tableau145810[[#This Row],[Quantité annuelle indicative (non contractuelle), exprimée en unité de mesure]]</f>
        <v>#REF!</v>
      </c>
      <c r="R251" s="34"/>
    </row>
    <row r="252" spans="1:18" s="29" customFormat="1" ht="24" customHeight="1" x14ac:dyDescent="0.25">
      <c r="A252" s="34"/>
      <c r="B252" s="34"/>
      <c r="C252" s="34"/>
      <c r="D252" s="186"/>
      <c r="E252" s="46" t="s">
        <v>221</v>
      </c>
      <c r="F252" s="137" t="s">
        <v>634</v>
      </c>
      <c r="G252" s="137" t="s">
        <v>635</v>
      </c>
      <c r="H252" s="46" t="s">
        <v>23</v>
      </c>
      <c r="I252" s="72">
        <v>1</v>
      </c>
      <c r="J252" s="137">
        <v>20</v>
      </c>
      <c r="K252" s="36">
        <f>Tableau145810[[#This Row],[Quantité annuelle indicative (non contractuelle), exprimée en unité de conditionnement ]]*Tableau145810[[#This Row],[Conditionnement préféré par l''université, exprimé en unité de mesure]]</f>
        <v>20</v>
      </c>
      <c r="L252" s="31"/>
      <c r="M252" s="30"/>
      <c r="N252" s="32"/>
      <c r="O252" s="32"/>
      <c r="P252" s="33" t="e">
        <f>(Tableau145810[[#This Row],[Prix TTC 
du conditionnement]]-#REF!)/Tableau145810[[#This Row],[Conditionnement proposé par le candidat, exprimé en unité de mesure]]</f>
        <v>#REF!</v>
      </c>
      <c r="Q252" s="32" t="e">
        <f>Tableau145810[[#This Row],[Prix TTC 
de l''unité de mesure]]*Tableau145810[[#This Row],[Quantité annuelle indicative (non contractuelle), exprimée en unité de mesure]]</f>
        <v>#REF!</v>
      </c>
      <c r="R252" s="34"/>
    </row>
    <row r="253" spans="1:18" s="29" customFormat="1" ht="24" customHeight="1" x14ac:dyDescent="0.25">
      <c r="A253" s="34"/>
      <c r="B253" s="34"/>
      <c r="C253" s="34"/>
      <c r="D253" s="186"/>
      <c r="E253" s="46" t="s">
        <v>222</v>
      </c>
      <c r="F253" s="137" t="s">
        <v>636</v>
      </c>
      <c r="G253" s="137" t="s">
        <v>637</v>
      </c>
      <c r="H253" s="46" t="s">
        <v>23</v>
      </c>
      <c r="I253" s="72">
        <v>1</v>
      </c>
      <c r="J253" s="137">
        <v>20</v>
      </c>
      <c r="K253" s="36">
        <f>Tableau145810[[#This Row],[Quantité annuelle indicative (non contractuelle), exprimée en unité de conditionnement ]]*Tableau145810[[#This Row],[Conditionnement préféré par l''université, exprimé en unité de mesure]]</f>
        <v>20</v>
      </c>
      <c r="L253" s="31"/>
      <c r="M253" s="30"/>
      <c r="N253" s="32"/>
      <c r="O253" s="32"/>
      <c r="P253" s="33" t="e">
        <f>(Tableau145810[[#This Row],[Prix TTC 
du conditionnement]]-#REF!)/Tableau145810[[#This Row],[Conditionnement proposé par le candidat, exprimé en unité de mesure]]</f>
        <v>#REF!</v>
      </c>
      <c r="Q253" s="32" t="e">
        <f>Tableau145810[[#This Row],[Prix TTC 
de l''unité de mesure]]*Tableau145810[[#This Row],[Quantité annuelle indicative (non contractuelle), exprimée en unité de mesure]]</f>
        <v>#REF!</v>
      </c>
      <c r="R253" s="34"/>
    </row>
    <row r="254" spans="1:18" s="29" customFormat="1" ht="24" customHeight="1" x14ac:dyDescent="0.25">
      <c r="A254" s="34"/>
      <c r="B254" s="34"/>
      <c r="C254" s="34"/>
      <c r="D254" s="186"/>
      <c r="E254" s="46" t="s">
        <v>223</v>
      </c>
      <c r="F254" s="137" t="s">
        <v>638</v>
      </c>
      <c r="G254" s="137" t="s">
        <v>639</v>
      </c>
      <c r="H254" s="46" t="s">
        <v>23</v>
      </c>
      <c r="I254" s="72">
        <v>1</v>
      </c>
      <c r="J254" s="137">
        <v>20</v>
      </c>
      <c r="K254" s="36">
        <f>Tableau145810[[#This Row],[Quantité annuelle indicative (non contractuelle), exprimée en unité de conditionnement ]]*Tableau145810[[#This Row],[Conditionnement préféré par l''université, exprimé en unité de mesure]]</f>
        <v>20</v>
      </c>
      <c r="L254" s="31"/>
      <c r="M254" s="30"/>
      <c r="N254" s="32"/>
      <c r="O254" s="32"/>
      <c r="P254" s="33" t="e">
        <f>(Tableau145810[[#This Row],[Prix TTC 
du conditionnement]]-#REF!)/Tableau145810[[#This Row],[Conditionnement proposé par le candidat, exprimé en unité de mesure]]</f>
        <v>#REF!</v>
      </c>
      <c r="Q254" s="32" t="e">
        <f>Tableau145810[[#This Row],[Prix TTC 
de l''unité de mesure]]*Tableau145810[[#This Row],[Quantité annuelle indicative (non contractuelle), exprimée en unité de mesure]]</f>
        <v>#REF!</v>
      </c>
      <c r="R254" s="34"/>
    </row>
    <row r="255" spans="1:18" s="29" customFormat="1" ht="24" customHeight="1" x14ac:dyDescent="0.25">
      <c r="A255" s="34"/>
      <c r="B255" s="34"/>
      <c r="C255" s="34"/>
      <c r="D255" s="186"/>
      <c r="E255" s="46" t="s">
        <v>224</v>
      </c>
      <c r="F255" s="137" t="s">
        <v>640</v>
      </c>
      <c r="G255" s="137" t="s">
        <v>641</v>
      </c>
      <c r="H255" s="46" t="s">
        <v>23</v>
      </c>
      <c r="I255" s="72">
        <v>1</v>
      </c>
      <c r="J255" s="137">
        <v>20</v>
      </c>
      <c r="K255" s="36">
        <f>Tableau145810[[#This Row],[Quantité annuelle indicative (non contractuelle), exprimée en unité de conditionnement ]]*Tableau145810[[#This Row],[Conditionnement préféré par l''université, exprimé en unité de mesure]]</f>
        <v>20</v>
      </c>
      <c r="L255" s="31"/>
      <c r="M255" s="30"/>
      <c r="N255" s="32"/>
      <c r="O255" s="32"/>
      <c r="P255" s="33" t="e">
        <f>(Tableau145810[[#This Row],[Prix TTC 
du conditionnement]]-#REF!)/Tableau145810[[#This Row],[Conditionnement proposé par le candidat, exprimé en unité de mesure]]</f>
        <v>#REF!</v>
      </c>
      <c r="Q255" s="32" t="e">
        <f>Tableau145810[[#This Row],[Prix TTC 
de l''unité de mesure]]*Tableau145810[[#This Row],[Quantité annuelle indicative (non contractuelle), exprimée en unité de mesure]]</f>
        <v>#REF!</v>
      </c>
      <c r="R255" s="34"/>
    </row>
    <row r="256" spans="1:18" s="29" customFormat="1" ht="24" customHeight="1" x14ac:dyDescent="0.25">
      <c r="A256" s="34"/>
      <c r="B256" s="34"/>
      <c r="C256" s="34"/>
      <c r="D256" s="187"/>
      <c r="E256" s="46" t="s">
        <v>225</v>
      </c>
      <c r="F256" s="138" t="s">
        <v>642</v>
      </c>
      <c r="G256" s="138" t="s">
        <v>643</v>
      </c>
      <c r="H256" s="46" t="s">
        <v>23</v>
      </c>
      <c r="I256" s="72">
        <v>1</v>
      </c>
      <c r="J256" s="138">
        <v>50</v>
      </c>
      <c r="K256" s="36">
        <f>Tableau145810[[#This Row],[Quantité annuelle indicative (non contractuelle), exprimée en unité de conditionnement ]]*Tableau145810[[#This Row],[Conditionnement préféré par l''université, exprimé en unité de mesure]]</f>
        <v>50</v>
      </c>
      <c r="L256" s="31"/>
      <c r="M256" s="30"/>
      <c r="N256" s="32"/>
      <c r="O256" s="32"/>
      <c r="P256" s="33" t="e">
        <f>(Tableau145810[[#This Row],[Prix TTC 
du conditionnement]]-#REF!)/Tableau145810[[#This Row],[Conditionnement proposé par le candidat, exprimé en unité de mesure]]</f>
        <v>#REF!</v>
      </c>
      <c r="Q256" s="32" t="e">
        <f>Tableau145810[[#This Row],[Prix TTC 
de l''unité de mesure]]*Tableau145810[[#This Row],[Quantité annuelle indicative (non contractuelle), exprimée en unité de mesure]]</f>
        <v>#REF!</v>
      </c>
      <c r="R256" s="34"/>
    </row>
    <row r="257" spans="1:18" s="29" customFormat="1" ht="24" customHeight="1" thickBot="1" x14ac:dyDescent="0.3">
      <c r="E257" s="24"/>
      <c r="F257" s="38"/>
      <c r="G257" s="24"/>
      <c r="H257" s="24"/>
      <c r="I257" s="24"/>
      <c r="J257" s="24"/>
      <c r="K257" s="24"/>
      <c r="L257" s="24"/>
      <c r="M257" s="24"/>
      <c r="N257" s="24"/>
      <c r="O257" s="24"/>
      <c r="P257" s="24"/>
      <c r="Q257" s="24"/>
    </row>
    <row r="258" spans="1:18" s="29" customFormat="1" ht="24" customHeight="1" thickBot="1" x14ac:dyDescent="0.3">
      <c r="E258" s="204" t="s">
        <v>644</v>
      </c>
      <c r="F258" s="205"/>
      <c r="G258" s="205"/>
      <c r="H258" s="205"/>
      <c r="I258" s="205"/>
      <c r="J258" s="205"/>
      <c r="K258" s="205"/>
      <c r="L258" s="205"/>
      <c r="M258" s="205"/>
      <c r="N258" s="205"/>
      <c r="O258" s="206"/>
      <c r="P258" s="207"/>
      <c r="Q258" s="208"/>
    </row>
    <row r="259" spans="1:18" ht="24" customHeight="1" x14ac:dyDescent="0.25">
      <c r="E259" s="29"/>
      <c r="F259" s="29"/>
      <c r="G259" s="29"/>
      <c r="H259" s="29"/>
      <c r="I259" s="29"/>
      <c r="J259" s="29"/>
      <c r="K259" s="29"/>
      <c r="L259" s="29"/>
      <c r="M259" s="29"/>
      <c r="N259" s="29"/>
      <c r="O259" s="29"/>
      <c r="P259" s="29"/>
      <c r="Q259" s="29"/>
    </row>
    <row r="260" spans="1:18" ht="24" customHeight="1" thickBot="1" x14ac:dyDescent="0.3">
      <c r="E260" s="29"/>
      <c r="F260" s="29"/>
      <c r="G260" s="29"/>
      <c r="H260" s="29"/>
      <c r="I260" s="29"/>
      <c r="J260" s="29"/>
      <c r="K260" s="29"/>
      <c r="L260" s="29"/>
      <c r="M260" s="29"/>
      <c r="N260" s="29"/>
      <c r="O260" s="29"/>
      <c r="P260" s="29"/>
      <c r="Q260" s="29"/>
    </row>
    <row r="261" spans="1:18" s="29" customFormat="1" ht="24" customHeight="1" thickBot="1" x14ac:dyDescent="0.3">
      <c r="A261" s="34"/>
      <c r="B261" s="34"/>
      <c r="C261" s="34"/>
      <c r="D261" s="45"/>
      <c r="E261" s="27" t="s">
        <v>22</v>
      </c>
      <c r="F261" s="40" t="s">
        <v>27</v>
      </c>
      <c r="G261" s="3" t="s">
        <v>0</v>
      </c>
      <c r="H261" s="3" t="s">
        <v>1</v>
      </c>
      <c r="I261" s="3" t="s">
        <v>2</v>
      </c>
      <c r="J261" s="3" t="s">
        <v>3</v>
      </c>
      <c r="K261" s="3" t="s">
        <v>4</v>
      </c>
      <c r="L261" s="4" t="s">
        <v>5</v>
      </c>
      <c r="M261" s="5" t="s">
        <v>6</v>
      </c>
      <c r="N261" s="5" t="s">
        <v>8</v>
      </c>
      <c r="O261" s="5" t="s">
        <v>9</v>
      </c>
      <c r="P261" s="6" t="s">
        <v>10</v>
      </c>
      <c r="Q261" s="7" t="s">
        <v>7</v>
      </c>
      <c r="R261" s="34"/>
    </row>
    <row r="262" spans="1:18" s="29" customFormat="1" ht="24" customHeight="1" x14ac:dyDescent="0.25">
      <c r="A262" s="34"/>
      <c r="B262" s="34"/>
      <c r="C262" s="34"/>
      <c r="D262" s="199" t="s">
        <v>936</v>
      </c>
      <c r="E262" s="46" t="s">
        <v>226</v>
      </c>
      <c r="F262" s="137" t="s">
        <v>670</v>
      </c>
      <c r="G262" s="128" t="s">
        <v>656</v>
      </c>
      <c r="H262" s="46" t="s">
        <v>23</v>
      </c>
      <c r="I262" s="72">
        <v>1</v>
      </c>
      <c r="J262" s="137">
        <v>25</v>
      </c>
      <c r="K262" s="47">
        <f>Tableau145711[[#This Row],[Quantité annuelle indicative (non contractuelle), exprimée en unité de conditionnement ]]*Tableau145711[[#This Row],[Conditionnement préféré par l''université, exprimé en unité de mesure]]</f>
        <v>25</v>
      </c>
      <c r="L262" s="31"/>
      <c r="M262" s="30"/>
      <c r="N262" s="32"/>
      <c r="O262" s="32"/>
      <c r="P262" s="33" t="e">
        <f>(Tableau145711[[#This Row],[Prix TTC 
du conditionnement]]-#REF!)/Tableau145711[[#This Row],[Conditionnement proposé par le candidat, exprimé en unité de mesure]]</f>
        <v>#REF!</v>
      </c>
      <c r="Q262" s="32" t="e">
        <f>Tableau145711[[#This Row],[Prix TTC 
de l''unité de mesure]]*Tableau145711[[#This Row],[Quantité annuelle indicative (non contractuelle), exprimée en unité de mesure]]</f>
        <v>#REF!</v>
      </c>
      <c r="R262" s="34"/>
    </row>
    <row r="263" spans="1:18" s="29" customFormat="1" ht="24" customHeight="1" x14ac:dyDescent="0.25">
      <c r="A263" s="34"/>
      <c r="B263" s="34"/>
      <c r="C263" s="34"/>
      <c r="D263" s="200"/>
      <c r="E263" s="46" t="s">
        <v>227</v>
      </c>
      <c r="F263" s="137" t="s">
        <v>671</v>
      </c>
      <c r="G263" s="129" t="s">
        <v>657</v>
      </c>
      <c r="H263" s="46" t="s">
        <v>23</v>
      </c>
      <c r="I263" s="72">
        <v>1</v>
      </c>
      <c r="J263" s="137">
        <v>25</v>
      </c>
      <c r="K263" s="47">
        <f>Tableau145711[[#This Row],[Quantité annuelle indicative (non contractuelle), exprimée en unité de conditionnement ]]*Tableau145711[[#This Row],[Conditionnement préféré par l''université, exprimé en unité de mesure]]</f>
        <v>25</v>
      </c>
      <c r="L263" s="31"/>
      <c r="M263" s="30"/>
      <c r="N263" s="32"/>
      <c r="O263" s="32"/>
      <c r="P263" s="33" t="e">
        <f>(Tableau145711[[#This Row],[Prix TTC 
du conditionnement]]-#REF!)/Tableau145711[[#This Row],[Conditionnement proposé par le candidat, exprimé en unité de mesure]]</f>
        <v>#REF!</v>
      </c>
      <c r="Q263" s="32" t="e">
        <f>Tableau145711[[#This Row],[Prix TTC 
de l''unité de mesure]]*Tableau145711[[#This Row],[Quantité annuelle indicative (non contractuelle), exprimée en unité de mesure]]</f>
        <v>#REF!</v>
      </c>
      <c r="R263" s="34"/>
    </row>
    <row r="264" spans="1:18" s="29" customFormat="1" ht="24" customHeight="1" x14ac:dyDescent="0.25">
      <c r="A264" s="34"/>
      <c r="B264" s="34"/>
      <c r="C264" s="34"/>
      <c r="D264" s="200"/>
      <c r="E264" s="46" t="s">
        <v>228</v>
      </c>
      <c r="F264" s="138" t="s">
        <v>646</v>
      </c>
      <c r="G264" s="130" t="s">
        <v>658</v>
      </c>
      <c r="H264" s="46" t="s">
        <v>23</v>
      </c>
      <c r="I264" s="72">
        <v>1</v>
      </c>
      <c r="J264" s="138">
        <v>25</v>
      </c>
      <c r="K264" s="47">
        <f>Tableau145711[[#This Row],[Quantité annuelle indicative (non contractuelle), exprimée en unité de conditionnement ]]*Tableau145711[[#This Row],[Conditionnement préféré par l''université, exprimé en unité de mesure]]</f>
        <v>25</v>
      </c>
      <c r="L264" s="31"/>
      <c r="M264" s="30"/>
      <c r="N264" s="32"/>
      <c r="O264" s="32"/>
      <c r="P264" s="33" t="e">
        <f>(Tableau145711[[#This Row],[Prix TTC 
du conditionnement]]-#REF!)/Tableau145711[[#This Row],[Conditionnement proposé par le candidat, exprimé en unité de mesure]]</f>
        <v>#REF!</v>
      </c>
      <c r="Q264" s="32" t="e">
        <f>Tableau145711[[#This Row],[Prix TTC 
de l''unité de mesure]]*Tableau145711[[#This Row],[Quantité annuelle indicative (non contractuelle), exprimée en unité de mesure]]</f>
        <v>#REF!</v>
      </c>
      <c r="R264" s="34"/>
    </row>
    <row r="265" spans="1:18" s="29" customFormat="1" ht="24" customHeight="1" x14ac:dyDescent="0.25">
      <c r="A265" s="34"/>
      <c r="B265" s="34"/>
      <c r="C265" s="34"/>
      <c r="D265" s="200"/>
      <c r="E265" s="46" t="s">
        <v>229</v>
      </c>
      <c r="F265" s="138" t="s">
        <v>647</v>
      </c>
      <c r="G265" s="130" t="s">
        <v>659</v>
      </c>
      <c r="H265" s="46" t="s">
        <v>23</v>
      </c>
      <c r="I265" s="72">
        <v>1</v>
      </c>
      <c r="J265" s="138">
        <v>25</v>
      </c>
      <c r="K265" s="47">
        <f>Tableau145711[[#This Row],[Quantité annuelle indicative (non contractuelle), exprimée en unité de conditionnement ]]*Tableau145711[[#This Row],[Conditionnement préféré par l''université, exprimé en unité de mesure]]</f>
        <v>25</v>
      </c>
      <c r="L265" s="31"/>
      <c r="M265" s="30"/>
      <c r="N265" s="32"/>
      <c r="O265" s="32"/>
      <c r="P265" s="33" t="e">
        <f>(Tableau145711[[#This Row],[Prix TTC 
du conditionnement]]-#REF!)/Tableau145711[[#This Row],[Conditionnement proposé par le candidat, exprimé en unité de mesure]]</f>
        <v>#REF!</v>
      </c>
      <c r="Q265" s="32" t="e">
        <f>Tableau145711[[#This Row],[Prix TTC 
de l''unité de mesure]]*Tableau145711[[#This Row],[Quantité annuelle indicative (non contractuelle), exprimée en unité de mesure]]</f>
        <v>#REF!</v>
      </c>
      <c r="R265" s="34"/>
    </row>
    <row r="266" spans="1:18" s="29" customFormat="1" ht="24" customHeight="1" x14ac:dyDescent="0.25">
      <c r="A266" s="34"/>
      <c r="B266" s="34"/>
      <c r="C266" s="34"/>
      <c r="D266" s="200"/>
      <c r="E266" s="46" t="s">
        <v>230</v>
      </c>
      <c r="F266" s="138" t="s">
        <v>648</v>
      </c>
      <c r="G266" s="130" t="s">
        <v>660</v>
      </c>
      <c r="H266" s="46" t="s">
        <v>23</v>
      </c>
      <c r="I266" s="72">
        <v>1</v>
      </c>
      <c r="J266" s="138">
        <v>25</v>
      </c>
      <c r="K266" s="47">
        <f>Tableau145711[[#This Row],[Quantité annuelle indicative (non contractuelle), exprimée en unité de conditionnement ]]*Tableau145711[[#This Row],[Conditionnement préféré par l''université, exprimé en unité de mesure]]</f>
        <v>25</v>
      </c>
      <c r="L266" s="31"/>
      <c r="M266" s="30"/>
      <c r="N266" s="32"/>
      <c r="O266" s="32"/>
      <c r="P266" s="33" t="e">
        <f>(Tableau145711[[#This Row],[Prix TTC 
du conditionnement]]-#REF!)/Tableau145711[[#This Row],[Conditionnement proposé par le candidat, exprimé en unité de mesure]]</f>
        <v>#REF!</v>
      </c>
      <c r="Q266" s="32" t="e">
        <f>Tableau145711[[#This Row],[Prix TTC 
de l''unité de mesure]]*Tableau145711[[#This Row],[Quantité annuelle indicative (non contractuelle), exprimée en unité de mesure]]</f>
        <v>#REF!</v>
      </c>
      <c r="R266" s="34"/>
    </row>
    <row r="267" spans="1:18" s="29" customFormat="1" ht="24" customHeight="1" x14ac:dyDescent="0.25">
      <c r="A267" s="34"/>
      <c r="B267" s="34"/>
      <c r="C267" s="34"/>
      <c r="D267" s="201"/>
      <c r="E267" s="46" t="s">
        <v>231</v>
      </c>
      <c r="F267" s="141" t="s">
        <v>649</v>
      </c>
      <c r="G267" s="134" t="s">
        <v>661</v>
      </c>
      <c r="H267" s="46" t="s">
        <v>23</v>
      </c>
      <c r="I267" s="72">
        <v>1</v>
      </c>
      <c r="J267" s="141">
        <v>25</v>
      </c>
      <c r="K267" s="47">
        <f>Tableau145711[[#This Row],[Quantité annuelle indicative (non contractuelle), exprimée en unité de conditionnement ]]*Tableau145711[[#This Row],[Conditionnement préféré par l''université, exprimé en unité de mesure]]</f>
        <v>25</v>
      </c>
      <c r="L267" s="31"/>
      <c r="M267" s="30"/>
      <c r="N267" s="32"/>
      <c r="O267" s="32"/>
      <c r="P267" s="33" t="e">
        <f>(Tableau145711[[#This Row],[Prix TTC 
du conditionnement]]-#REF!)/Tableau145711[[#This Row],[Conditionnement proposé par le candidat, exprimé en unité de mesure]]</f>
        <v>#REF!</v>
      </c>
      <c r="Q267" s="32" t="e">
        <f>Tableau145711[[#This Row],[Prix TTC 
de l''unité de mesure]]*Tableau145711[[#This Row],[Quantité annuelle indicative (non contractuelle), exprimée en unité de mesure]]</f>
        <v>#REF!</v>
      </c>
      <c r="R267" s="34"/>
    </row>
    <row r="268" spans="1:18" s="29" customFormat="1" ht="24" customHeight="1" x14ac:dyDescent="0.25">
      <c r="A268" s="34"/>
      <c r="B268" s="34"/>
      <c r="C268" s="34"/>
      <c r="D268" s="194" t="s">
        <v>937</v>
      </c>
      <c r="E268" s="46" t="s">
        <v>232</v>
      </c>
      <c r="F268" s="136" t="s">
        <v>650</v>
      </c>
      <c r="G268" s="132" t="s">
        <v>662</v>
      </c>
      <c r="H268" s="46" t="s">
        <v>23</v>
      </c>
      <c r="I268" s="72">
        <v>1</v>
      </c>
      <c r="J268" s="136">
        <v>25</v>
      </c>
      <c r="K268" s="47">
        <f>Tableau145711[[#This Row],[Quantité annuelle indicative (non contractuelle), exprimée en unité de conditionnement ]]*Tableau145711[[#This Row],[Conditionnement préféré par l''université, exprimé en unité de mesure]]</f>
        <v>25</v>
      </c>
      <c r="L268" s="31"/>
      <c r="M268" s="30"/>
      <c r="N268" s="32"/>
      <c r="O268" s="32"/>
      <c r="P268" s="33" t="e">
        <f>(Tableau145711[[#This Row],[Prix TTC 
du conditionnement]]-#REF!)/Tableau145711[[#This Row],[Conditionnement proposé par le candidat, exprimé en unité de mesure]]</f>
        <v>#REF!</v>
      </c>
      <c r="Q268" s="32" t="e">
        <f>Tableau145711[[#This Row],[Prix TTC 
de l''unité de mesure]]*Tableau145711[[#This Row],[Quantité annuelle indicative (non contractuelle), exprimée en unité de mesure]]</f>
        <v>#REF!</v>
      </c>
      <c r="R268" s="34"/>
    </row>
    <row r="269" spans="1:18" s="29" customFormat="1" ht="24" customHeight="1" x14ac:dyDescent="0.25">
      <c r="A269" s="34"/>
      <c r="B269" s="34"/>
      <c r="C269" s="34"/>
      <c r="D269" s="195"/>
      <c r="E269" s="46" t="s">
        <v>233</v>
      </c>
      <c r="F269" s="137" t="s">
        <v>651</v>
      </c>
      <c r="G269" s="129" t="s">
        <v>663</v>
      </c>
      <c r="H269" s="46" t="s">
        <v>23</v>
      </c>
      <c r="I269" s="72">
        <v>1</v>
      </c>
      <c r="J269" s="137">
        <v>25</v>
      </c>
      <c r="K269" s="47">
        <f>Tableau145711[[#This Row],[Quantité annuelle indicative (non contractuelle), exprimée en unité de conditionnement ]]*Tableau145711[[#This Row],[Conditionnement préféré par l''université, exprimé en unité de mesure]]</f>
        <v>25</v>
      </c>
      <c r="L269" s="31"/>
      <c r="M269" s="30"/>
      <c r="N269" s="32"/>
      <c r="O269" s="32"/>
      <c r="P269" s="33" t="e">
        <f>(Tableau145711[[#This Row],[Prix TTC 
du conditionnement]]-#REF!)/Tableau145711[[#This Row],[Conditionnement proposé par le candidat, exprimé en unité de mesure]]</f>
        <v>#REF!</v>
      </c>
      <c r="Q269" s="32" t="e">
        <f>Tableau145711[[#This Row],[Prix TTC 
de l''unité de mesure]]*Tableau145711[[#This Row],[Quantité annuelle indicative (non contractuelle), exprimée en unité de mesure]]</f>
        <v>#REF!</v>
      </c>
      <c r="R269" s="34"/>
    </row>
    <row r="270" spans="1:18" s="29" customFormat="1" ht="24" customHeight="1" x14ac:dyDescent="0.25">
      <c r="A270" s="34"/>
      <c r="B270" s="34"/>
      <c r="C270" s="34"/>
      <c r="D270" s="195"/>
      <c r="E270" s="46" t="s">
        <v>234</v>
      </c>
      <c r="F270" s="137" t="s">
        <v>652</v>
      </c>
      <c r="G270" s="129" t="s">
        <v>664</v>
      </c>
      <c r="H270" s="46" t="s">
        <v>23</v>
      </c>
      <c r="I270" s="72">
        <v>1</v>
      </c>
      <c r="J270" s="137">
        <v>25</v>
      </c>
      <c r="K270" s="47">
        <f>Tableau145711[[#This Row],[Quantité annuelle indicative (non contractuelle), exprimée en unité de conditionnement ]]*Tableau145711[[#This Row],[Conditionnement préféré par l''université, exprimé en unité de mesure]]</f>
        <v>25</v>
      </c>
      <c r="L270" s="31"/>
      <c r="M270" s="30"/>
      <c r="N270" s="32"/>
      <c r="O270" s="32"/>
      <c r="P270" s="33" t="e">
        <f>(Tableau145711[[#This Row],[Prix TTC 
du conditionnement]]-#REF!)/Tableau145711[[#This Row],[Conditionnement proposé par le candidat, exprimé en unité de mesure]]</f>
        <v>#REF!</v>
      </c>
      <c r="Q270" s="32" t="e">
        <f>Tableau145711[[#This Row],[Prix TTC 
de l''unité de mesure]]*Tableau145711[[#This Row],[Quantité annuelle indicative (non contractuelle), exprimée en unité de mesure]]</f>
        <v>#REF!</v>
      </c>
      <c r="R270" s="34"/>
    </row>
    <row r="271" spans="1:18" s="29" customFormat="1" ht="24" customHeight="1" x14ac:dyDescent="0.25">
      <c r="A271" s="34"/>
      <c r="B271" s="34"/>
      <c r="C271" s="34"/>
      <c r="D271" s="195"/>
      <c r="E271" s="46" t="s">
        <v>235</v>
      </c>
      <c r="F271" s="137" t="s">
        <v>653</v>
      </c>
      <c r="G271" s="129" t="s">
        <v>665</v>
      </c>
      <c r="H271" s="46" t="s">
        <v>23</v>
      </c>
      <c r="I271" s="72">
        <v>1</v>
      </c>
      <c r="J271" s="137">
        <v>25</v>
      </c>
      <c r="K271" s="47">
        <f>Tableau145711[[#This Row],[Quantité annuelle indicative (non contractuelle), exprimée en unité de conditionnement ]]*Tableau145711[[#This Row],[Conditionnement préféré par l''université, exprimé en unité de mesure]]</f>
        <v>25</v>
      </c>
      <c r="L271" s="31"/>
      <c r="M271" s="30"/>
      <c r="N271" s="32"/>
      <c r="O271" s="32"/>
      <c r="P271" s="33" t="e">
        <f>(Tableau145711[[#This Row],[Prix TTC 
du conditionnement]]-#REF!)/Tableau145711[[#This Row],[Conditionnement proposé par le candidat, exprimé en unité de mesure]]</f>
        <v>#REF!</v>
      </c>
      <c r="Q271" s="32" t="e">
        <f>Tableau145711[[#This Row],[Prix TTC 
de l''unité de mesure]]*Tableau145711[[#This Row],[Quantité annuelle indicative (non contractuelle), exprimée en unité de mesure]]</f>
        <v>#REF!</v>
      </c>
      <c r="R271" s="34"/>
    </row>
    <row r="272" spans="1:18" s="29" customFormat="1" ht="24" customHeight="1" x14ac:dyDescent="0.25">
      <c r="A272" s="34"/>
      <c r="B272" s="34"/>
      <c r="C272" s="34"/>
      <c r="D272" s="195"/>
      <c r="E272" s="46" t="s">
        <v>236</v>
      </c>
      <c r="F272" s="137" t="s">
        <v>654</v>
      </c>
      <c r="G272" s="129" t="s">
        <v>666</v>
      </c>
      <c r="H272" s="46" t="s">
        <v>23</v>
      </c>
      <c r="I272" s="72">
        <v>1</v>
      </c>
      <c r="J272" s="137">
        <v>25</v>
      </c>
      <c r="K272" s="47">
        <f>Tableau145711[[#This Row],[Quantité annuelle indicative (non contractuelle), exprimée en unité de conditionnement ]]*Tableau145711[[#This Row],[Conditionnement préféré par l''université, exprimé en unité de mesure]]</f>
        <v>25</v>
      </c>
      <c r="L272" s="31"/>
      <c r="M272" s="30"/>
      <c r="N272" s="32"/>
      <c r="O272" s="32"/>
      <c r="P272" s="33" t="e">
        <f>(Tableau145711[[#This Row],[Prix TTC 
du conditionnement]]-#REF!)/Tableau145711[[#This Row],[Conditionnement proposé par le candidat, exprimé en unité de mesure]]</f>
        <v>#REF!</v>
      </c>
      <c r="Q272" s="32" t="e">
        <f>Tableau145711[[#This Row],[Prix TTC 
de l''unité de mesure]]*Tableau145711[[#This Row],[Quantité annuelle indicative (non contractuelle), exprimée en unité de mesure]]</f>
        <v>#REF!</v>
      </c>
      <c r="R272" s="34"/>
    </row>
    <row r="273" spans="1:18" s="29" customFormat="1" ht="24" customHeight="1" x14ac:dyDescent="0.25">
      <c r="A273" s="34"/>
      <c r="B273" s="34"/>
      <c r="C273" s="34"/>
      <c r="D273" s="195"/>
      <c r="E273" s="46" t="s">
        <v>237</v>
      </c>
      <c r="F273" s="138" t="s">
        <v>672</v>
      </c>
      <c r="G273" s="130" t="s">
        <v>667</v>
      </c>
      <c r="H273" s="46" t="s">
        <v>23</v>
      </c>
      <c r="I273" s="72">
        <v>1</v>
      </c>
      <c r="J273" s="138">
        <v>50</v>
      </c>
      <c r="K273" s="47">
        <f>Tableau145711[[#This Row],[Quantité annuelle indicative (non contractuelle), exprimée en unité de conditionnement ]]*Tableau145711[[#This Row],[Conditionnement préféré par l''université, exprimé en unité de mesure]]</f>
        <v>50</v>
      </c>
      <c r="L273" s="31"/>
      <c r="M273" s="30"/>
      <c r="N273" s="32"/>
      <c r="O273" s="32"/>
      <c r="P273" s="33" t="e">
        <f>(Tableau145711[[#This Row],[Prix TTC 
du conditionnement]]-#REF!)/Tableau145711[[#This Row],[Conditionnement proposé par le candidat, exprimé en unité de mesure]]</f>
        <v>#REF!</v>
      </c>
      <c r="Q273" s="32" t="e">
        <f>Tableau145711[[#This Row],[Prix TTC 
de l''unité de mesure]]*Tableau145711[[#This Row],[Quantité annuelle indicative (non contractuelle), exprimée en unité de mesure]]</f>
        <v>#REF!</v>
      </c>
      <c r="R273" s="34"/>
    </row>
    <row r="274" spans="1:18" s="29" customFormat="1" ht="24" customHeight="1" x14ac:dyDescent="0.25">
      <c r="A274" s="34"/>
      <c r="B274" s="34"/>
      <c r="C274" s="34"/>
      <c r="D274" s="195"/>
      <c r="E274" s="46" t="s">
        <v>238</v>
      </c>
      <c r="F274" s="138" t="s">
        <v>673</v>
      </c>
      <c r="G274" s="130" t="s">
        <v>668</v>
      </c>
      <c r="H274" s="46" t="s">
        <v>23</v>
      </c>
      <c r="I274" s="72">
        <v>1</v>
      </c>
      <c r="J274" s="138">
        <v>10</v>
      </c>
      <c r="K274" s="47">
        <f>Tableau145711[[#This Row],[Quantité annuelle indicative (non contractuelle), exprimée en unité de conditionnement ]]*Tableau145711[[#This Row],[Conditionnement préféré par l''université, exprimé en unité de mesure]]</f>
        <v>10</v>
      </c>
      <c r="L274" s="31"/>
      <c r="M274" s="30"/>
      <c r="N274" s="32"/>
      <c r="O274" s="32"/>
      <c r="P274" s="33" t="e">
        <f>(Tableau145711[[#This Row],[Prix TTC 
du conditionnement]]-#REF!)/Tableau145711[[#This Row],[Conditionnement proposé par le candidat, exprimé en unité de mesure]]</f>
        <v>#REF!</v>
      </c>
      <c r="Q274" s="32" t="e">
        <f>Tableau145711[[#This Row],[Prix TTC 
de l''unité de mesure]]*Tableau145711[[#This Row],[Quantité annuelle indicative (non contractuelle), exprimée en unité de mesure]]</f>
        <v>#REF!</v>
      </c>
      <c r="R274" s="34"/>
    </row>
    <row r="275" spans="1:18" s="29" customFormat="1" ht="27" customHeight="1" x14ac:dyDescent="0.25">
      <c r="A275" s="34"/>
      <c r="B275" s="34"/>
      <c r="C275" s="34"/>
      <c r="D275" s="196"/>
      <c r="E275" s="46" t="s">
        <v>239</v>
      </c>
      <c r="F275" s="138" t="s">
        <v>655</v>
      </c>
      <c r="G275" s="142" t="s">
        <v>669</v>
      </c>
      <c r="H275" s="46" t="s">
        <v>23</v>
      </c>
      <c r="I275" s="72">
        <v>1</v>
      </c>
      <c r="J275" s="138">
        <v>10</v>
      </c>
      <c r="K275" s="47">
        <f>Tableau145711[[#This Row],[Quantité annuelle indicative (non contractuelle), exprimée en unité de conditionnement ]]*Tableau145711[[#This Row],[Conditionnement préféré par l''université, exprimé en unité de mesure]]</f>
        <v>10</v>
      </c>
      <c r="L275" s="31"/>
      <c r="M275" s="30"/>
      <c r="N275" s="32"/>
      <c r="O275" s="32"/>
      <c r="P275" s="33" t="e">
        <f>(Tableau145711[[#This Row],[Prix TTC 
du conditionnement]]-#REF!)/Tableau145711[[#This Row],[Conditionnement proposé par le candidat, exprimé en unité de mesure]]</f>
        <v>#REF!</v>
      </c>
      <c r="Q275" s="32" t="e">
        <f>Tableau145711[[#This Row],[Prix TTC 
de l''unité de mesure]]*Tableau145711[[#This Row],[Quantité annuelle indicative (non contractuelle), exprimée en unité de mesure]]</f>
        <v>#REF!</v>
      </c>
      <c r="R275" s="34"/>
    </row>
    <row r="276" spans="1:18" s="29" customFormat="1" ht="24" customHeight="1" thickBot="1" x14ac:dyDescent="0.3">
      <c r="A276" s="34"/>
      <c r="B276" s="34"/>
      <c r="C276" s="34"/>
      <c r="D276" s="24"/>
      <c r="E276" s="24"/>
      <c r="F276" s="38"/>
      <c r="G276" s="24"/>
      <c r="H276" s="24"/>
      <c r="I276" s="24"/>
      <c r="J276" s="24"/>
      <c r="K276" s="24"/>
      <c r="L276" s="24"/>
      <c r="M276" s="24"/>
      <c r="N276" s="24"/>
      <c r="O276" s="24"/>
      <c r="P276" s="24"/>
      <c r="Q276" s="24"/>
      <c r="R276" s="34"/>
    </row>
    <row r="277" spans="1:18" s="29" customFormat="1" ht="24" customHeight="1" thickBot="1" x14ac:dyDescent="0.3">
      <c r="A277" s="34"/>
      <c r="B277" s="34"/>
      <c r="C277" s="34"/>
      <c r="D277" s="45"/>
      <c r="E277" s="204" t="s">
        <v>645</v>
      </c>
      <c r="F277" s="205"/>
      <c r="G277" s="205"/>
      <c r="H277" s="205"/>
      <c r="I277" s="205"/>
      <c r="J277" s="205"/>
      <c r="K277" s="205"/>
      <c r="L277" s="205"/>
      <c r="M277" s="205"/>
      <c r="N277" s="205"/>
      <c r="O277" s="206"/>
      <c r="P277" s="207"/>
      <c r="Q277" s="208"/>
      <c r="R277" s="34"/>
    </row>
    <row r="278" spans="1:18" ht="24" customHeight="1" x14ac:dyDescent="0.25">
      <c r="E278" s="29"/>
      <c r="F278" s="29"/>
      <c r="G278" s="29"/>
      <c r="H278" s="29"/>
      <c r="I278" s="29"/>
      <c r="J278" s="29"/>
      <c r="K278" s="29"/>
      <c r="L278" s="29"/>
      <c r="M278" s="29"/>
      <c r="N278" s="29"/>
      <c r="O278" s="29"/>
      <c r="P278" s="29"/>
      <c r="Q278" s="29"/>
    </row>
    <row r="280" spans="1:18" s="29" customFormat="1" ht="24" customHeight="1" thickBot="1" x14ac:dyDescent="0.3">
      <c r="A280" s="34"/>
      <c r="B280" s="34"/>
      <c r="C280" s="34"/>
      <c r="D280" s="45"/>
      <c r="E280" s="97" t="s">
        <v>22</v>
      </c>
      <c r="F280" s="98" t="s">
        <v>27</v>
      </c>
      <c r="G280" s="63" t="s">
        <v>0</v>
      </c>
      <c r="H280" s="63" t="s">
        <v>1</v>
      </c>
      <c r="I280" s="63" t="s">
        <v>2</v>
      </c>
      <c r="J280" s="63" t="s">
        <v>3</v>
      </c>
      <c r="K280" s="63" t="s">
        <v>4</v>
      </c>
      <c r="L280" s="99" t="s">
        <v>5</v>
      </c>
      <c r="M280" s="100" t="s">
        <v>6</v>
      </c>
      <c r="N280" s="100" t="s">
        <v>8</v>
      </c>
      <c r="O280" s="100" t="s">
        <v>9</v>
      </c>
      <c r="P280" s="101" t="s">
        <v>10</v>
      </c>
      <c r="Q280" s="102" t="s">
        <v>7</v>
      </c>
      <c r="R280" s="34"/>
    </row>
    <row r="281" spans="1:18" s="29" customFormat="1" ht="24" customHeight="1" x14ac:dyDescent="0.25">
      <c r="A281" s="34"/>
      <c r="B281" s="34"/>
      <c r="C281" s="34"/>
      <c r="D281" s="190" t="s">
        <v>939</v>
      </c>
      <c r="E281" s="46" t="s">
        <v>240</v>
      </c>
      <c r="F281" s="138" t="s">
        <v>700</v>
      </c>
      <c r="G281" s="138" t="s">
        <v>701</v>
      </c>
      <c r="H281" s="46" t="s">
        <v>23</v>
      </c>
      <c r="I281" s="72">
        <v>1</v>
      </c>
      <c r="J281" s="138">
        <v>100</v>
      </c>
      <c r="K281" s="47">
        <f>Tableau14581012[[#This Row],[Quantité annuelle indicative (non contractuelle), exprimée en unité de conditionnement ]]*Tableau14581012[[#This Row],[Conditionnement préféré par l''université, exprimé en unité de mesure]]</f>
        <v>100</v>
      </c>
      <c r="L281" s="31"/>
      <c r="M281" s="30"/>
      <c r="N281" s="32"/>
      <c r="O281" s="32"/>
      <c r="P281" s="33" t="e">
        <f>(Tableau14581012[[#This Row],[Prix TTC 
du conditionnement]]-#REF!)/Tableau14581012[[#This Row],[Conditionnement proposé par le candidat, exprimé en unité de mesure]]</f>
        <v>#REF!</v>
      </c>
      <c r="Q281" s="32" t="e">
        <f>Tableau14581012[[#This Row],[Prix TTC 
de l''unité de mesure]]*Tableau14581012[[#This Row],[Quantité annuelle indicative (non contractuelle), exprimée en unité de mesure]]</f>
        <v>#REF!</v>
      </c>
      <c r="R281" s="34"/>
    </row>
    <row r="282" spans="1:18" s="29" customFormat="1" ht="24" customHeight="1" x14ac:dyDescent="0.25">
      <c r="A282" s="34"/>
      <c r="B282" s="34"/>
      <c r="C282" s="34"/>
      <c r="D282" s="186"/>
      <c r="E282" s="46" t="s">
        <v>241</v>
      </c>
      <c r="F282" s="138" t="s">
        <v>702</v>
      </c>
      <c r="G282" s="138" t="s">
        <v>703</v>
      </c>
      <c r="H282" s="46" t="s">
        <v>23</v>
      </c>
      <c r="I282" s="72">
        <v>1</v>
      </c>
      <c r="J282" s="138">
        <v>100</v>
      </c>
      <c r="K282" s="36">
        <f>Tableau14581012[[#This Row],[Quantité annuelle indicative (non contractuelle), exprimée en unité de conditionnement ]]*Tableau14581012[[#This Row],[Conditionnement préféré par l''université, exprimé en unité de mesure]]</f>
        <v>100</v>
      </c>
      <c r="L282" s="31"/>
      <c r="M282" s="30"/>
      <c r="N282" s="32"/>
      <c r="O282" s="32"/>
      <c r="P282" s="33" t="e">
        <f>(Tableau14581012[[#This Row],[Prix TTC 
du conditionnement]]-#REF!)/Tableau14581012[[#This Row],[Conditionnement proposé par le candidat, exprimé en unité de mesure]]</f>
        <v>#REF!</v>
      </c>
      <c r="Q282" s="32" t="e">
        <f>Tableau14581012[[#This Row],[Prix TTC 
de l''unité de mesure]]*Tableau14581012[[#This Row],[Quantité annuelle indicative (non contractuelle), exprimée en unité de mesure]]</f>
        <v>#REF!</v>
      </c>
      <c r="R282" s="34"/>
    </row>
    <row r="283" spans="1:18" s="29" customFormat="1" ht="24" customHeight="1" x14ac:dyDescent="0.25">
      <c r="A283" s="34"/>
      <c r="B283" s="34"/>
      <c r="C283" s="34"/>
      <c r="D283" s="186"/>
      <c r="E283" s="46" t="s">
        <v>242</v>
      </c>
      <c r="F283" s="138" t="s">
        <v>704</v>
      </c>
      <c r="G283" s="138" t="s">
        <v>705</v>
      </c>
      <c r="H283" s="46" t="s">
        <v>23</v>
      </c>
      <c r="I283" s="72">
        <v>1</v>
      </c>
      <c r="J283" s="138">
        <v>100</v>
      </c>
      <c r="K283" s="36">
        <f>Tableau14581012[[#This Row],[Quantité annuelle indicative (non contractuelle), exprimée en unité de conditionnement ]]*Tableau14581012[[#This Row],[Conditionnement préféré par l''université, exprimé en unité de mesure]]</f>
        <v>100</v>
      </c>
      <c r="L283" s="31"/>
      <c r="M283" s="30"/>
      <c r="N283" s="32"/>
      <c r="O283" s="32"/>
      <c r="P283" s="33" t="e">
        <f>(Tableau14581012[[#This Row],[Prix TTC 
du conditionnement]]-#REF!)/Tableau14581012[[#This Row],[Conditionnement proposé par le candidat, exprimé en unité de mesure]]</f>
        <v>#REF!</v>
      </c>
      <c r="Q283" s="32" t="e">
        <f>Tableau14581012[[#This Row],[Prix TTC 
de l''unité de mesure]]*Tableau14581012[[#This Row],[Quantité annuelle indicative (non contractuelle), exprimée en unité de mesure]]</f>
        <v>#REF!</v>
      </c>
      <c r="R283" s="34"/>
    </row>
    <row r="284" spans="1:18" s="29" customFormat="1" ht="24" customHeight="1" x14ac:dyDescent="0.25">
      <c r="A284" s="34"/>
      <c r="B284" s="34"/>
      <c r="C284" s="34"/>
      <c r="D284" s="186"/>
      <c r="E284" s="46" t="s">
        <v>243</v>
      </c>
      <c r="F284" s="138" t="s">
        <v>706</v>
      </c>
      <c r="G284" s="138" t="s">
        <v>707</v>
      </c>
      <c r="H284" s="46" t="s">
        <v>23</v>
      </c>
      <c r="I284" s="72">
        <v>1</v>
      </c>
      <c r="J284" s="138">
        <v>100</v>
      </c>
      <c r="K284" s="36">
        <f>Tableau14581012[[#This Row],[Quantité annuelle indicative (non contractuelle), exprimée en unité de conditionnement ]]*Tableau14581012[[#This Row],[Conditionnement préféré par l''université, exprimé en unité de mesure]]</f>
        <v>100</v>
      </c>
      <c r="L284" s="31"/>
      <c r="M284" s="30"/>
      <c r="N284" s="32"/>
      <c r="O284" s="32"/>
      <c r="P284" s="33" t="e">
        <f>(Tableau14581012[[#This Row],[Prix TTC 
du conditionnement]]-#REF!)/Tableau14581012[[#This Row],[Conditionnement proposé par le candidat, exprimé en unité de mesure]]</f>
        <v>#REF!</v>
      </c>
      <c r="Q284" s="32" t="e">
        <f>Tableau14581012[[#This Row],[Prix TTC 
de l''unité de mesure]]*Tableau14581012[[#This Row],[Quantité annuelle indicative (non contractuelle), exprimée en unité de mesure]]</f>
        <v>#REF!</v>
      </c>
      <c r="R284" s="34"/>
    </row>
    <row r="285" spans="1:18" s="29" customFormat="1" ht="24" customHeight="1" x14ac:dyDescent="0.25">
      <c r="A285" s="34"/>
      <c r="B285" s="34"/>
      <c r="C285" s="34"/>
      <c r="D285" s="186"/>
      <c r="E285" s="46" t="s">
        <v>244</v>
      </c>
      <c r="F285" s="138" t="s">
        <v>708</v>
      </c>
      <c r="G285" s="138" t="s">
        <v>709</v>
      </c>
      <c r="H285" s="46" t="s">
        <v>23</v>
      </c>
      <c r="I285" s="72">
        <v>1</v>
      </c>
      <c r="J285" s="138">
        <v>100</v>
      </c>
      <c r="K285" s="36">
        <f>Tableau14581012[[#This Row],[Quantité annuelle indicative (non contractuelle), exprimée en unité de conditionnement ]]*Tableau14581012[[#This Row],[Conditionnement préféré par l''université, exprimé en unité de mesure]]</f>
        <v>100</v>
      </c>
      <c r="L285" s="31"/>
      <c r="M285" s="30"/>
      <c r="N285" s="32"/>
      <c r="O285" s="32"/>
      <c r="P285" s="33" t="e">
        <f>(Tableau14581012[[#This Row],[Prix TTC 
du conditionnement]]-#REF!)/Tableau14581012[[#This Row],[Conditionnement proposé par le candidat, exprimé en unité de mesure]]</f>
        <v>#REF!</v>
      </c>
      <c r="Q285" s="32" t="e">
        <f>Tableau14581012[[#This Row],[Prix TTC 
de l''unité de mesure]]*Tableau14581012[[#This Row],[Quantité annuelle indicative (non contractuelle), exprimée en unité de mesure]]</f>
        <v>#REF!</v>
      </c>
      <c r="R285" s="34"/>
    </row>
    <row r="286" spans="1:18" s="29" customFormat="1" ht="24" customHeight="1" x14ac:dyDescent="0.25">
      <c r="A286" s="34"/>
      <c r="B286" s="34"/>
      <c r="C286" s="34"/>
      <c r="D286" s="186"/>
      <c r="E286" s="46" t="s">
        <v>245</v>
      </c>
      <c r="F286" s="138" t="s">
        <v>710</v>
      </c>
      <c r="G286" s="138" t="s">
        <v>711</v>
      </c>
      <c r="H286" s="46" t="s">
        <v>23</v>
      </c>
      <c r="I286" s="72">
        <v>1</v>
      </c>
      <c r="J286" s="138">
        <v>100</v>
      </c>
      <c r="K286" s="36">
        <f>Tableau14581012[[#This Row],[Quantité annuelle indicative (non contractuelle), exprimée en unité de conditionnement ]]*Tableau14581012[[#This Row],[Conditionnement préféré par l''université, exprimé en unité de mesure]]</f>
        <v>100</v>
      </c>
      <c r="L286" s="31"/>
      <c r="M286" s="30"/>
      <c r="N286" s="32"/>
      <c r="O286" s="32"/>
      <c r="P286" s="33" t="e">
        <f>(Tableau14581012[[#This Row],[Prix TTC 
du conditionnement]]-#REF!)/Tableau14581012[[#This Row],[Conditionnement proposé par le candidat, exprimé en unité de mesure]]</f>
        <v>#REF!</v>
      </c>
      <c r="Q286" s="32" t="e">
        <f>Tableau14581012[[#This Row],[Prix TTC 
de l''unité de mesure]]*Tableau14581012[[#This Row],[Quantité annuelle indicative (non contractuelle), exprimée en unité de mesure]]</f>
        <v>#REF!</v>
      </c>
      <c r="R286" s="34"/>
    </row>
    <row r="287" spans="1:18" s="29" customFormat="1" ht="24" customHeight="1" x14ac:dyDescent="0.25">
      <c r="A287" s="34"/>
      <c r="B287" s="34"/>
      <c r="C287" s="34"/>
      <c r="D287" s="191"/>
      <c r="E287" s="46" t="s">
        <v>246</v>
      </c>
      <c r="F287" s="143" t="s">
        <v>712</v>
      </c>
      <c r="G287" s="143" t="s">
        <v>713</v>
      </c>
      <c r="H287" s="46" t="s">
        <v>23</v>
      </c>
      <c r="I287" s="72">
        <v>1</v>
      </c>
      <c r="J287" s="143">
        <v>100</v>
      </c>
      <c r="K287" s="36">
        <f>Tableau14581012[[#This Row],[Quantité annuelle indicative (non contractuelle), exprimée en unité de conditionnement ]]*Tableau14581012[[#This Row],[Conditionnement préféré par l''université, exprimé en unité de mesure]]</f>
        <v>100</v>
      </c>
      <c r="L287" s="31"/>
      <c r="M287" s="30"/>
      <c r="N287" s="32"/>
      <c r="O287" s="32"/>
      <c r="P287" s="33" t="e">
        <f>(Tableau14581012[[#This Row],[Prix TTC 
du conditionnement]]-#REF!)/Tableau14581012[[#This Row],[Conditionnement proposé par le candidat, exprimé en unité de mesure]]</f>
        <v>#REF!</v>
      </c>
      <c r="Q287" s="32" t="e">
        <f>Tableau14581012[[#This Row],[Prix TTC 
de l''unité de mesure]]*Tableau14581012[[#This Row],[Quantité annuelle indicative (non contractuelle), exprimée en unité de mesure]]</f>
        <v>#REF!</v>
      </c>
      <c r="R287" s="34"/>
    </row>
    <row r="288" spans="1:18" s="29" customFormat="1" ht="24" customHeight="1" x14ac:dyDescent="0.25">
      <c r="A288" s="34"/>
      <c r="B288" s="34"/>
      <c r="C288" s="34"/>
      <c r="D288" s="192" t="s">
        <v>940</v>
      </c>
      <c r="E288" s="46" t="s">
        <v>247</v>
      </c>
      <c r="F288" s="144" t="s">
        <v>714</v>
      </c>
      <c r="G288" s="144" t="s">
        <v>715</v>
      </c>
      <c r="H288" s="46" t="s">
        <v>23</v>
      </c>
      <c r="I288" s="72">
        <v>1</v>
      </c>
      <c r="J288" s="144">
        <v>100</v>
      </c>
      <c r="K288" s="36">
        <f>Tableau14581012[[#This Row],[Quantité annuelle indicative (non contractuelle), exprimée en unité de conditionnement ]]*Tableau14581012[[#This Row],[Conditionnement préféré par l''université, exprimé en unité de mesure]]</f>
        <v>100</v>
      </c>
      <c r="L288" s="31"/>
      <c r="M288" s="30"/>
      <c r="N288" s="32"/>
      <c r="O288" s="32"/>
      <c r="P288" s="33" t="e">
        <f>(Tableau14581012[[#This Row],[Prix TTC 
du conditionnement]]-#REF!)/Tableau14581012[[#This Row],[Conditionnement proposé par le candidat, exprimé en unité de mesure]]</f>
        <v>#REF!</v>
      </c>
      <c r="Q288" s="32" t="e">
        <f>Tableau14581012[[#This Row],[Prix TTC 
de l''unité de mesure]]*Tableau14581012[[#This Row],[Quantité annuelle indicative (non contractuelle), exprimée en unité de mesure]]</f>
        <v>#REF!</v>
      </c>
      <c r="R288" s="34"/>
    </row>
    <row r="289" spans="1:18" s="29" customFormat="1" ht="24" customHeight="1" x14ac:dyDescent="0.25">
      <c r="A289" s="34"/>
      <c r="B289" s="34"/>
      <c r="C289" s="34"/>
      <c r="D289" s="186"/>
      <c r="E289" s="46" t="s">
        <v>248</v>
      </c>
      <c r="F289" s="138" t="s">
        <v>716</v>
      </c>
      <c r="G289" s="138" t="s">
        <v>717</v>
      </c>
      <c r="H289" s="46" t="s">
        <v>23</v>
      </c>
      <c r="I289" s="72">
        <v>1</v>
      </c>
      <c r="J289" s="138">
        <v>100</v>
      </c>
      <c r="K289" s="36">
        <f>Tableau14581012[[#This Row],[Quantité annuelle indicative (non contractuelle), exprimée en unité de conditionnement ]]*Tableau14581012[[#This Row],[Conditionnement préféré par l''université, exprimé en unité de mesure]]</f>
        <v>100</v>
      </c>
      <c r="L289" s="31"/>
      <c r="M289" s="30"/>
      <c r="N289" s="32"/>
      <c r="O289" s="32"/>
      <c r="P289" s="33" t="e">
        <f>(Tableau14581012[[#This Row],[Prix TTC 
du conditionnement]]-#REF!)/Tableau14581012[[#This Row],[Conditionnement proposé par le candidat, exprimé en unité de mesure]]</f>
        <v>#REF!</v>
      </c>
      <c r="Q289" s="32" t="e">
        <f>Tableau14581012[[#This Row],[Prix TTC 
de l''unité de mesure]]*Tableau14581012[[#This Row],[Quantité annuelle indicative (non contractuelle), exprimée en unité de mesure]]</f>
        <v>#REF!</v>
      </c>
      <c r="R289" s="34"/>
    </row>
    <row r="290" spans="1:18" s="29" customFormat="1" ht="24" customHeight="1" x14ac:dyDescent="0.25">
      <c r="A290" s="34"/>
      <c r="B290" s="34"/>
      <c r="C290" s="34"/>
      <c r="D290" s="186"/>
      <c r="E290" s="46" t="s">
        <v>249</v>
      </c>
      <c r="F290" s="138" t="s">
        <v>718</v>
      </c>
      <c r="G290" s="138" t="s">
        <v>719</v>
      </c>
      <c r="H290" s="46" t="s">
        <v>23</v>
      </c>
      <c r="I290" s="72">
        <v>1</v>
      </c>
      <c r="J290" s="138">
        <v>100</v>
      </c>
      <c r="K290" s="36">
        <f>Tableau14581012[[#This Row],[Quantité annuelle indicative (non contractuelle), exprimée en unité de conditionnement ]]*Tableau14581012[[#This Row],[Conditionnement préféré par l''université, exprimé en unité de mesure]]</f>
        <v>100</v>
      </c>
      <c r="L290" s="31"/>
      <c r="M290" s="30"/>
      <c r="N290" s="32"/>
      <c r="O290" s="32"/>
      <c r="P290" s="33" t="e">
        <f>(Tableau14581012[[#This Row],[Prix TTC 
du conditionnement]]-#REF!)/Tableau14581012[[#This Row],[Conditionnement proposé par le candidat, exprimé en unité de mesure]]</f>
        <v>#REF!</v>
      </c>
      <c r="Q290" s="32" t="e">
        <f>Tableau14581012[[#This Row],[Prix TTC 
de l''unité de mesure]]*Tableau14581012[[#This Row],[Quantité annuelle indicative (non contractuelle), exprimée en unité de mesure]]</f>
        <v>#REF!</v>
      </c>
      <c r="R290" s="34"/>
    </row>
    <row r="291" spans="1:18" s="29" customFormat="1" ht="24" customHeight="1" x14ac:dyDescent="0.25">
      <c r="A291" s="34"/>
      <c r="B291" s="34"/>
      <c r="C291" s="34"/>
      <c r="D291" s="186"/>
      <c r="E291" s="46" t="s">
        <v>250</v>
      </c>
      <c r="F291" s="138" t="s">
        <v>720</v>
      </c>
      <c r="G291" s="138" t="s">
        <v>721</v>
      </c>
      <c r="H291" s="46" t="s">
        <v>23</v>
      </c>
      <c r="I291" s="72">
        <v>1</v>
      </c>
      <c r="J291" s="138">
        <v>100</v>
      </c>
      <c r="K291" s="36">
        <f>Tableau14581012[[#This Row],[Quantité annuelle indicative (non contractuelle), exprimée en unité de conditionnement ]]*Tableau14581012[[#This Row],[Conditionnement préféré par l''université, exprimé en unité de mesure]]</f>
        <v>100</v>
      </c>
      <c r="L291" s="31"/>
      <c r="M291" s="30"/>
      <c r="N291" s="32"/>
      <c r="O291" s="32"/>
      <c r="P291" s="33" t="e">
        <f>(Tableau14581012[[#This Row],[Prix TTC 
du conditionnement]]-#REF!)/Tableau14581012[[#This Row],[Conditionnement proposé par le candidat, exprimé en unité de mesure]]</f>
        <v>#REF!</v>
      </c>
      <c r="Q291" s="32" t="e">
        <f>Tableau14581012[[#This Row],[Prix TTC 
de l''unité de mesure]]*Tableau14581012[[#This Row],[Quantité annuelle indicative (non contractuelle), exprimée en unité de mesure]]</f>
        <v>#REF!</v>
      </c>
      <c r="R291" s="34"/>
    </row>
    <row r="292" spans="1:18" s="29" customFormat="1" ht="24" customHeight="1" x14ac:dyDescent="0.25">
      <c r="A292" s="34"/>
      <c r="B292" s="34"/>
      <c r="C292" s="34"/>
      <c r="D292" s="193"/>
      <c r="E292" s="46" t="s">
        <v>251</v>
      </c>
      <c r="F292" s="141" t="s">
        <v>722</v>
      </c>
      <c r="G292" s="141" t="s">
        <v>723</v>
      </c>
      <c r="H292" s="46" t="s">
        <v>23</v>
      </c>
      <c r="I292" s="72">
        <v>1</v>
      </c>
      <c r="J292" s="141">
        <v>100</v>
      </c>
      <c r="K292" s="36">
        <f>Tableau14581012[[#This Row],[Quantité annuelle indicative (non contractuelle), exprimée en unité de conditionnement ]]*Tableau14581012[[#This Row],[Conditionnement préféré par l''université, exprimé en unité de mesure]]</f>
        <v>100</v>
      </c>
      <c r="L292" s="31"/>
      <c r="M292" s="30"/>
      <c r="N292" s="32"/>
      <c r="O292" s="32"/>
      <c r="P292" s="33" t="e">
        <f>(Tableau14581012[[#This Row],[Prix TTC 
du conditionnement]]-#REF!)/Tableau14581012[[#This Row],[Conditionnement proposé par le candidat, exprimé en unité de mesure]]</f>
        <v>#REF!</v>
      </c>
      <c r="Q292" s="32" t="e">
        <f>Tableau14581012[[#This Row],[Prix TTC 
de l''unité de mesure]]*Tableau14581012[[#This Row],[Quantité annuelle indicative (non contractuelle), exprimée en unité de mesure]]</f>
        <v>#REF!</v>
      </c>
      <c r="R292" s="34"/>
    </row>
    <row r="293" spans="1:18" s="29" customFormat="1" ht="24" customHeight="1" x14ac:dyDescent="0.25">
      <c r="A293" s="34"/>
      <c r="B293" s="34"/>
      <c r="C293" s="34"/>
      <c r="D293" s="179" t="s">
        <v>941</v>
      </c>
      <c r="E293" s="46" t="s">
        <v>252</v>
      </c>
      <c r="F293" s="145" t="s">
        <v>724</v>
      </c>
      <c r="G293" s="145" t="s">
        <v>725</v>
      </c>
      <c r="H293" s="46" t="s">
        <v>23</v>
      </c>
      <c r="I293" s="72">
        <v>1</v>
      </c>
      <c r="J293" s="145">
        <v>100</v>
      </c>
      <c r="K293" s="36">
        <f>Tableau14581012[[#This Row],[Quantité annuelle indicative (non contractuelle), exprimée en unité de conditionnement ]]*Tableau14581012[[#This Row],[Conditionnement préféré par l''université, exprimé en unité de mesure]]</f>
        <v>100</v>
      </c>
      <c r="L293" s="31"/>
      <c r="M293" s="30"/>
      <c r="N293" s="32"/>
      <c r="O293" s="32"/>
      <c r="P293" s="33" t="e">
        <f>(Tableau14581012[[#This Row],[Prix TTC 
du conditionnement]]-#REF!)/Tableau14581012[[#This Row],[Conditionnement proposé par le candidat, exprimé en unité de mesure]]</f>
        <v>#REF!</v>
      </c>
      <c r="Q293" s="32" t="e">
        <f>Tableau14581012[[#This Row],[Prix TTC 
de l''unité de mesure]]*Tableau14581012[[#This Row],[Quantité annuelle indicative (non contractuelle), exprimée en unité de mesure]]</f>
        <v>#REF!</v>
      </c>
      <c r="R293" s="34"/>
    </row>
    <row r="294" spans="1:18" s="29" customFormat="1" ht="24" customHeight="1" thickBot="1" x14ac:dyDescent="0.3">
      <c r="A294" s="34"/>
      <c r="B294" s="34"/>
      <c r="C294" s="34"/>
      <c r="D294" s="180" t="s">
        <v>942</v>
      </c>
      <c r="E294" s="46" t="s">
        <v>253</v>
      </c>
      <c r="F294" s="146" t="s">
        <v>726</v>
      </c>
      <c r="G294" s="146" t="s">
        <v>727</v>
      </c>
      <c r="H294" s="46" t="s">
        <v>23</v>
      </c>
      <c r="I294" s="72">
        <v>1</v>
      </c>
      <c r="J294" s="146">
        <v>100</v>
      </c>
      <c r="K294" s="48">
        <f>Tableau14581012[[#This Row],[Quantité annuelle indicative (non contractuelle), exprimée en unité de conditionnement ]]*Tableau14581012[[#This Row],[Conditionnement préféré par l''université, exprimé en unité de mesure]]</f>
        <v>100</v>
      </c>
      <c r="L294" s="50"/>
      <c r="M294" s="51"/>
      <c r="N294" s="49"/>
      <c r="O294" s="49"/>
      <c r="P294" s="52" t="e">
        <f>(Tableau14581012[[#This Row],[Prix TTC 
du conditionnement]]-#REF!)/Tableau14581012[[#This Row],[Conditionnement proposé par le candidat, exprimé en unité de mesure]]</f>
        <v>#REF!</v>
      </c>
      <c r="Q294" s="49" t="e">
        <f>Tableau14581012[[#This Row],[Prix TTC 
de l''unité de mesure]]*Tableau14581012[[#This Row],[Quantité annuelle indicative (non contractuelle), exprimée en unité de mesure]]</f>
        <v>#REF!</v>
      </c>
      <c r="R294" s="34"/>
    </row>
    <row r="295" spans="1:18" s="29" customFormat="1" ht="24" customHeight="1" x14ac:dyDescent="0.25">
      <c r="A295" s="34"/>
      <c r="B295" s="34"/>
      <c r="C295" s="34"/>
      <c r="D295" s="185" t="s">
        <v>943</v>
      </c>
      <c r="E295" s="46" t="s">
        <v>254</v>
      </c>
      <c r="F295" s="147" t="s">
        <v>728</v>
      </c>
      <c r="G295" s="147" t="s">
        <v>729</v>
      </c>
      <c r="H295" s="46" t="s">
        <v>23</v>
      </c>
      <c r="I295" s="72">
        <v>1</v>
      </c>
      <c r="J295" s="147">
        <v>100</v>
      </c>
      <c r="K295" s="36">
        <f>Tableau14581012[[#This Row],[Quantité annuelle indicative (non contractuelle), exprimée en unité de conditionnement ]]*Tableau14581012[[#This Row],[Conditionnement préféré par l''université, exprimé en unité de mesure]]</f>
        <v>100</v>
      </c>
      <c r="L295" s="31"/>
      <c r="M295" s="30"/>
      <c r="N295" s="32"/>
      <c r="O295" s="32"/>
      <c r="P295" s="33" t="e">
        <f>(Tableau14581012[[#This Row],[Prix TTC 
du conditionnement]]-#REF!)/Tableau14581012[[#This Row],[Conditionnement proposé par le candidat, exprimé en unité de mesure]]</f>
        <v>#REF!</v>
      </c>
      <c r="Q295" s="32" t="e">
        <f>Tableau14581012[[#This Row],[Prix TTC 
de l''unité de mesure]]*Tableau14581012[[#This Row],[Quantité annuelle indicative (non contractuelle), exprimée en unité de mesure]]</f>
        <v>#REF!</v>
      </c>
      <c r="R295" s="34"/>
    </row>
    <row r="296" spans="1:18" s="29" customFormat="1" ht="24" customHeight="1" x14ac:dyDescent="0.25">
      <c r="A296" s="34"/>
      <c r="B296" s="34"/>
      <c r="C296" s="34"/>
      <c r="D296" s="186"/>
      <c r="E296" s="46" t="s">
        <v>255</v>
      </c>
      <c r="F296" s="138" t="s">
        <v>730</v>
      </c>
      <c r="G296" s="138" t="s">
        <v>731</v>
      </c>
      <c r="H296" s="46" t="s">
        <v>23</v>
      </c>
      <c r="I296" s="72">
        <v>1</v>
      </c>
      <c r="J296" s="138">
        <v>100</v>
      </c>
      <c r="K296" s="36">
        <f>Tableau14581012[[#This Row],[Quantité annuelle indicative (non contractuelle), exprimée en unité de conditionnement ]]*Tableau14581012[[#This Row],[Conditionnement préféré par l''université, exprimé en unité de mesure]]</f>
        <v>100</v>
      </c>
      <c r="L296" s="31"/>
      <c r="M296" s="30"/>
      <c r="N296" s="32"/>
      <c r="O296" s="32"/>
      <c r="P296" s="33" t="e">
        <f>(Tableau14581012[[#This Row],[Prix TTC 
du conditionnement]]-#REF!)/Tableau14581012[[#This Row],[Conditionnement proposé par le candidat, exprimé en unité de mesure]]</f>
        <v>#REF!</v>
      </c>
      <c r="Q296" s="32" t="e">
        <f>Tableau14581012[[#This Row],[Prix TTC 
de l''unité de mesure]]*Tableau14581012[[#This Row],[Quantité annuelle indicative (non contractuelle), exprimée en unité de mesure]]</f>
        <v>#REF!</v>
      </c>
      <c r="R296" s="34"/>
    </row>
    <row r="297" spans="1:18" s="29" customFormat="1" ht="24" customHeight="1" x14ac:dyDescent="0.25">
      <c r="A297" s="34"/>
      <c r="B297" s="34"/>
      <c r="C297" s="34"/>
      <c r="D297" s="186"/>
      <c r="E297" s="46" t="s">
        <v>256</v>
      </c>
      <c r="F297" s="138" t="s">
        <v>732</v>
      </c>
      <c r="G297" s="138" t="s">
        <v>733</v>
      </c>
      <c r="H297" s="46" t="s">
        <v>23</v>
      </c>
      <c r="I297" s="72">
        <v>1</v>
      </c>
      <c r="J297" s="138">
        <v>100</v>
      </c>
      <c r="K297" s="36">
        <f>Tableau14581012[[#This Row],[Quantité annuelle indicative (non contractuelle), exprimée en unité de conditionnement ]]*Tableau14581012[[#This Row],[Conditionnement préféré par l''université, exprimé en unité de mesure]]</f>
        <v>100</v>
      </c>
      <c r="L297" s="31"/>
      <c r="M297" s="30"/>
      <c r="N297" s="32"/>
      <c r="O297" s="32"/>
      <c r="P297" s="33" t="e">
        <f>(Tableau14581012[[#This Row],[Prix TTC 
du conditionnement]]-#REF!)/Tableau14581012[[#This Row],[Conditionnement proposé par le candidat, exprimé en unité de mesure]]</f>
        <v>#REF!</v>
      </c>
      <c r="Q297" s="32" t="e">
        <f>Tableau14581012[[#This Row],[Prix TTC 
de l''unité de mesure]]*Tableau14581012[[#This Row],[Quantité annuelle indicative (non contractuelle), exprimée en unité de mesure]]</f>
        <v>#REF!</v>
      </c>
      <c r="R297" s="34"/>
    </row>
    <row r="298" spans="1:18" s="29" customFormat="1" ht="24" customHeight="1" x14ac:dyDescent="0.25">
      <c r="A298" s="34"/>
      <c r="B298" s="34"/>
      <c r="C298" s="34"/>
      <c r="D298" s="186"/>
      <c r="E298" s="46" t="s">
        <v>257</v>
      </c>
      <c r="F298" s="138" t="s">
        <v>734</v>
      </c>
      <c r="G298" s="138" t="s">
        <v>735</v>
      </c>
      <c r="H298" s="46" t="s">
        <v>23</v>
      </c>
      <c r="I298" s="72">
        <v>1</v>
      </c>
      <c r="J298" s="138">
        <v>100</v>
      </c>
      <c r="K298" s="36">
        <f>Tableau14581012[[#This Row],[Quantité annuelle indicative (non contractuelle), exprimée en unité de conditionnement ]]*Tableau14581012[[#This Row],[Conditionnement préféré par l''université, exprimé en unité de mesure]]</f>
        <v>100</v>
      </c>
      <c r="L298" s="31"/>
      <c r="M298" s="30"/>
      <c r="N298" s="32"/>
      <c r="O298" s="32"/>
      <c r="P298" s="33" t="e">
        <f>(Tableau14581012[[#This Row],[Prix TTC 
du conditionnement]]-#REF!)/Tableau14581012[[#This Row],[Conditionnement proposé par le candidat, exprimé en unité de mesure]]</f>
        <v>#REF!</v>
      </c>
      <c r="Q298" s="32" t="e">
        <f>Tableau14581012[[#This Row],[Prix TTC 
de l''unité de mesure]]*Tableau14581012[[#This Row],[Quantité annuelle indicative (non contractuelle), exprimée en unité de mesure]]</f>
        <v>#REF!</v>
      </c>
      <c r="R298" s="34"/>
    </row>
    <row r="299" spans="1:18" s="29" customFormat="1" ht="24" customHeight="1" x14ac:dyDescent="0.25">
      <c r="A299" s="34"/>
      <c r="B299" s="34"/>
      <c r="C299" s="34"/>
      <c r="D299" s="186"/>
      <c r="E299" s="46" t="s">
        <v>258</v>
      </c>
      <c r="F299" s="138" t="s">
        <v>736</v>
      </c>
      <c r="G299" s="138" t="s">
        <v>737</v>
      </c>
      <c r="H299" s="46" t="s">
        <v>23</v>
      </c>
      <c r="I299" s="72">
        <v>1</v>
      </c>
      <c r="J299" s="138">
        <v>100</v>
      </c>
      <c r="K299" s="36">
        <f>Tableau14581012[[#This Row],[Quantité annuelle indicative (non contractuelle), exprimée en unité de conditionnement ]]*Tableau14581012[[#This Row],[Conditionnement préféré par l''université, exprimé en unité de mesure]]</f>
        <v>100</v>
      </c>
      <c r="L299" s="31"/>
      <c r="M299" s="30"/>
      <c r="N299" s="32"/>
      <c r="O299" s="32"/>
      <c r="P299" s="33" t="e">
        <f>(Tableau14581012[[#This Row],[Prix TTC 
du conditionnement]]-#REF!)/Tableau14581012[[#This Row],[Conditionnement proposé par le candidat, exprimé en unité de mesure]]</f>
        <v>#REF!</v>
      </c>
      <c r="Q299" s="32" t="e">
        <f>Tableau14581012[[#This Row],[Prix TTC 
de l''unité de mesure]]*Tableau14581012[[#This Row],[Quantité annuelle indicative (non contractuelle), exprimée en unité de mesure]]</f>
        <v>#REF!</v>
      </c>
      <c r="R299" s="34"/>
    </row>
    <row r="300" spans="1:18" s="29" customFormat="1" ht="24" customHeight="1" x14ac:dyDescent="0.25">
      <c r="A300" s="34"/>
      <c r="B300" s="34"/>
      <c r="C300" s="34"/>
      <c r="D300" s="186"/>
      <c r="E300" s="46" t="s">
        <v>259</v>
      </c>
      <c r="F300" s="138" t="s">
        <v>738</v>
      </c>
      <c r="G300" s="138" t="s">
        <v>739</v>
      </c>
      <c r="H300" s="46" t="s">
        <v>23</v>
      </c>
      <c r="I300" s="72">
        <v>1</v>
      </c>
      <c r="J300" s="138">
        <v>100</v>
      </c>
      <c r="K300" s="36">
        <f>Tableau14581012[[#This Row],[Quantité annuelle indicative (non contractuelle), exprimée en unité de conditionnement ]]*Tableau14581012[[#This Row],[Conditionnement préféré par l''université, exprimé en unité de mesure]]</f>
        <v>100</v>
      </c>
      <c r="L300" s="31"/>
      <c r="M300" s="30"/>
      <c r="N300" s="32"/>
      <c r="O300" s="32"/>
      <c r="P300" s="33" t="e">
        <f>(Tableau14581012[[#This Row],[Prix TTC 
du conditionnement]]-#REF!)/Tableau14581012[[#This Row],[Conditionnement proposé par le candidat, exprimé en unité de mesure]]</f>
        <v>#REF!</v>
      </c>
      <c r="Q300" s="32" t="e">
        <f>Tableau14581012[[#This Row],[Prix TTC 
de l''unité de mesure]]*Tableau14581012[[#This Row],[Quantité annuelle indicative (non contractuelle), exprimée en unité de mesure]]</f>
        <v>#REF!</v>
      </c>
      <c r="R300" s="34"/>
    </row>
    <row r="301" spans="1:18" s="29" customFormat="1" ht="24" customHeight="1" x14ac:dyDescent="0.25">
      <c r="A301" s="34"/>
      <c r="B301" s="34"/>
      <c r="C301" s="34"/>
      <c r="D301" s="186"/>
      <c r="E301" s="46" t="s">
        <v>260</v>
      </c>
      <c r="F301" s="138" t="s">
        <v>740</v>
      </c>
      <c r="G301" s="138" t="s">
        <v>741</v>
      </c>
      <c r="H301" s="46" t="s">
        <v>23</v>
      </c>
      <c r="I301" s="72">
        <v>1</v>
      </c>
      <c r="J301" s="138">
        <v>100</v>
      </c>
      <c r="K301" s="36">
        <f>Tableau14581012[[#This Row],[Quantité annuelle indicative (non contractuelle), exprimée en unité de conditionnement ]]*Tableau14581012[[#This Row],[Conditionnement préféré par l''université, exprimé en unité de mesure]]</f>
        <v>100</v>
      </c>
      <c r="L301" s="31"/>
      <c r="M301" s="30"/>
      <c r="N301" s="32"/>
      <c r="O301" s="32"/>
      <c r="P301" s="33" t="e">
        <f>(Tableau14581012[[#This Row],[Prix TTC 
du conditionnement]]-#REF!)/Tableau14581012[[#This Row],[Conditionnement proposé par le candidat, exprimé en unité de mesure]]</f>
        <v>#REF!</v>
      </c>
      <c r="Q301" s="32" t="e">
        <f>Tableau14581012[[#This Row],[Prix TTC 
de l''unité de mesure]]*Tableau14581012[[#This Row],[Quantité annuelle indicative (non contractuelle), exprimée en unité de mesure]]</f>
        <v>#REF!</v>
      </c>
      <c r="R301" s="34"/>
    </row>
    <row r="302" spans="1:18" s="29" customFormat="1" ht="24" customHeight="1" x14ac:dyDescent="0.25">
      <c r="A302" s="34"/>
      <c r="B302" s="34"/>
      <c r="C302" s="34"/>
      <c r="D302" s="191"/>
      <c r="E302" s="46" t="s">
        <v>261</v>
      </c>
      <c r="F302" s="143" t="s">
        <v>742</v>
      </c>
      <c r="G302" s="143" t="s">
        <v>743</v>
      </c>
      <c r="H302" s="46" t="s">
        <v>23</v>
      </c>
      <c r="I302" s="72">
        <v>1</v>
      </c>
      <c r="J302" s="143">
        <v>100</v>
      </c>
      <c r="K302" s="36">
        <f>Tableau14581012[[#This Row],[Quantité annuelle indicative (non contractuelle), exprimée en unité de conditionnement ]]*Tableau14581012[[#This Row],[Conditionnement préféré par l''université, exprimé en unité de mesure]]</f>
        <v>100</v>
      </c>
      <c r="L302" s="31"/>
      <c r="M302" s="30"/>
      <c r="N302" s="32"/>
      <c r="O302" s="32"/>
      <c r="P302" s="33" t="e">
        <f>(Tableau14581012[[#This Row],[Prix TTC 
du conditionnement]]-#REF!)/Tableau14581012[[#This Row],[Conditionnement proposé par le candidat, exprimé en unité de mesure]]</f>
        <v>#REF!</v>
      </c>
      <c r="Q302" s="32" t="e">
        <f>Tableau14581012[[#This Row],[Prix TTC 
de l''unité de mesure]]*Tableau14581012[[#This Row],[Quantité annuelle indicative (non contractuelle), exprimée en unité de mesure]]</f>
        <v>#REF!</v>
      </c>
      <c r="R302" s="34"/>
    </row>
    <row r="303" spans="1:18" s="29" customFormat="1" ht="24" customHeight="1" thickBot="1" x14ac:dyDescent="0.3">
      <c r="A303" s="34"/>
      <c r="B303" s="34"/>
      <c r="C303" s="34"/>
      <c r="D303" s="192" t="s">
        <v>944</v>
      </c>
      <c r="E303" s="46" t="s">
        <v>262</v>
      </c>
      <c r="F303" s="144" t="s">
        <v>744</v>
      </c>
      <c r="G303" s="144" t="s">
        <v>745</v>
      </c>
      <c r="H303" s="46" t="s">
        <v>23</v>
      </c>
      <c r="I303" s="72">
        <v>1</v>
      </c>
      <c r="J303" s="144">
        <v>100</v>
      </c>
      <c r="K303" s="48">
        <f>Tableau14581012[[#This Row],[Quantité annuelle indicative (non contractuelle), exprimée en unité de conditionnement ]]*Tableau14581012[[#This Row],[Conditionnement préféré par l''université, exprimé en unité de mesure]]</f>
        <v>100</v>
      </c>
      <c r="L303" s="50"/>
      <c r="M303" s="51"/>
      <c r="N303" s="49"/>
      <c r="O303" s="49"/>
      <c r="P303" s="52" t="e">
        <f>(Tableau14581012[[#This Row],[Prix TTC 
du conditionnement]]-#REF!)/Tableau14581012[[#This Row],[Conditionnement proposé par le candidat, exprimé en unité de mesure]]</f>
        <v>#REF!</v>
      </c>
      <c r="Q303" s="49" t="e">
        <f>Tableau14581012[[#This Row],[Prix TTC 
de l''unité de mesure]]*Tableau14581012[[#This Row],[Quantité annuelle indicative (non contractuelle), exprimée en unité de mesure]]</f>
        <v>#REF!</v>
      </c>
      <c r="R303" s="34"/>
    </row>
    <row r="304" spans="1:18" s="29" customFormat="1" ht="24" customHeight="1" x14ac:dyDescent="0.25">
      <c r="A304" s="34"/>
      <c r="B304" s="34"/>
      <c r="C304" s="34"/>
      <c r="D304" s="186"/>
      <c r="E304" s="46" t="s">
        <v>263</v>
      </c>
      <c r="F304" s="138" t="s">
        <v>746</v>
      </c>
      <c r="G304" s="138" t="s">
        <v>747</v>
      </c>
      <c r="H304" s="46" t="s">
        <v>23</v>
      </c>
      <c r="I304" s="72">
        <v>1</v>
      </c>
      <c r="J304" s="138">
        <v>100</v>
      </c>
      <c r="K304" s="36">
        <f>Tableau14581012[[#This Row],[Quantité annuelle indicative (non contractuelle), exprimée en unité de conditionnement ]]*Tableau14581012[[#This Row],[Conditionnement préféré par l''université, exprimé en unité de mesure]]</f>
        <v>100</v>
      </c>
      <c r="L304" s="31"/>
      <c r="M304" s="30"/>
      <c r="N304" s="32"/>
      <c r="O304" s="32"/>
      <c r="P304" s="33" t="e">
        <f>(Tableau14581012[[#This Row],[Prix TTC 
du conditionnement]]-#REF!)/Tableau14581012[[#This Row],[Conditionnement proposé par le candidat, exprimé en unité de mesure]]</f>
        <v>#REF!</v>
      </c>
      <c r="Q304" s="32" t="e">
        <f>Tableau14581012[[#This Row],[Prix TTC 
de l''unité de mesure]]*Tableau14581012[[#This Row],[Quantité annuelle indicative (non contractuelle), exprimée en unité de mesure]]</f>
        <v>#REF!</v>
      </c>
      <c r="R304" s="34"/>
    </row>
    <row r="305" spans="1:18" s="29" customFormat="1" ht="24" customHeight="1" x14ac:dyDescent="0.25">
      <c r="A305" s="34"/>
      <c r="B305" s="34"/>
      <c r="C305" s="34"/>
      <c r="D305" s="186"/>
      <c r="E305" s="46" t="s">
        <v>264</v>
      </c>
      <c r="F305" s="138" t="s">
        <v>748</v>
      </c>
      <c r="G305" s="138" t="s">
        <v>749</v>
      </c>
      <c r="H305" s="46" t="s">
        <v>23</v>
      </c>
      <c r="I305" s="72">
        <v>1</v>
      </c>
      <c r="J305" s="138">
        <v>100</v>
      </c>
      <c r="K305" s="36">
        <f>Tableau14581012[[#This Row],[Quantité annuelle indicative (non contractuelle), exprimée en unité de conditionnement ]]*Tableau14581012[[#This Row],[Conditionnement préféré par l''université, exprimé en unité de mesure]]</f>
        <v>100</v>
      </c>
      <c r="L305" s="31"/>
      <c r="M305" s="30"/>
      <c r="N305" s="32"/>
      <c r="O305" s="32"/>
      <c r="P305" s="33" t="e">
        <f>(Tableau14581012[[#This Row],[Prix TTC 
du conditionnement]]-#REF!)/Tableau14581012[[#This Row],[Conditionnement proposé par le candidat, exprimé en unité de mesure]]</f>
        <v>#REF!</v>
      </c>
      <c r="Q305" s="32" t="e">
        <f>Tableau14581012[[#This Row],[Prix TTC 
de l''unité de mesure]]*Tableau14581012[[#This Row],[Quantité annuelle indicative (non contractuelle), exprimée en unité de mesure]]</f>
        <v>#REF!</v>
      </c>
      <c r="R305" s="34"/>
    </row>
    <row r="306" spans="1:18" s="29" customFormat="1" ht="24" customHeight="1" x14ac:dyDescent="0.25">
      <c r="A306" s="34"/>
      <c r="B306" s="34"/>
      <c r="C306" s="34"/>
      <c r="D306" s="193"/>
      <c r="E306" s="46" t="s">
        <v>265</v>
      </c>
      <c r="F306" s="141" t="s">
        <v>750</v>
      </c>
      <c r="G306" s="141" t="s">
        <v>751</v>
      </c>
      <c r="H306" s="46" t="s">
        <v>23</v>
      </c>
      <c r="I306" s="72">
        <v>1</v>
      </c>
      <c r="J306" s="141">
        <v>100</v>
      </c>
      <c r="K306" s="36">
        <f>Tableau14581012[[#This Row],[Quantité annuelle indicative (non contractuelle), exprimée en unité de conditionnement ]]*Tableau14581012[[#This Row],[Conditionnement préféré par l''université, exprimé en unité de mesure]]</f>
        <v>100</v>
      </c>
      <c r="L306" s="31"/>
      <c r="M306" s="30"/>
      <c r="N306" s="32"/>
      <c r="O306" s="32"/>
      <c r="P306" s="33" t="e">
        <f>(Tableau14581012[[#This Row],[Prix TTC 
du conditionnement]]-#REF!)/Tableau14581012[[#This Row],[Conditionnement proposé par le candidat, exprimé en unité de mesure]]</f>
        <v>#REF!</v>
      </c>
      <c r="Q306" s="32" t="e">
        <f>Tableau14581012[[#This Row],[Prix TTC 
de l''unité de mesure]]*Tableau14581012[[#This Row],[Quantité annuelle indicative (non contractuelle), exprimée en unité de mesure]]</f>
        <v>#REF!</v>
      </c>
      <c r="R306" s="34"/>
    </row>
    <row r="307" spans="1:18" s="29" customFormat="1" ht="24" customHeight="1" x14ac:dyDescent="0.25">
      <c r="A307" s="34"/>
      <c r="B307" s="34"/>
      <c r="C307" s="34"/>
      <c r="D307" s="185" t="s">
        <v>945</v>
      </c>
      <c r="E307" s="46" t="s">
        <v>266</v>
      </c>
      <c r="F307" s="147" t="s">
        <v>752</v>
      </c>
      <c r="G307" s="147" t="s">
        <v>753</v>
      </c>
      <c r="H307" s="46" t="s">
        <v>23</v>
      </c>
      <c r="I307" s="72">
        <v>1</v>
      </c>
      <c r="J307" s="147">
        <v>100</v>
      </c>
      <c r="K307" s="36">
        <f>Tableau14581012[[#This Row],[Quantité annuelle indicative (non contractuelle), exprimée en unité de conditionnement ]]*Tableau14581012[[#This Row],[Conditionnement préféré par l''université, exprimé en unité de mesure]]</f>
        <v>100</v>
      </c>
      <c r="L307" s="31"/>
      <c r="M307" s="30"/>
      <c r="N307" s="32"/>
      <c r="O307" s="32"/>
      <c r="P307" s="33" t="e">
        <f>(Tableau14581012[[#This Row],[Prix TTC 
du conditionnement]]-#REF!)/Tableau14581012[[#This Row],[Conditionnement proposé par le candidat, exprimé en unité de mesure]]</f>
        <v>#REF!</v>
      </c>
      <c r="Q307" s="32" t="e">
        <f>Tableau14581012[[#This Row],[Prix TTC 
de l''unité de mesure]]*Tableau14581012[[#This Row],[Quantité annuelle indicative (non contractuelle), exprimée en unité de mesure]]</f>
        <v>#REF!</v>
      </c>
      <c r="R307" s="34"/>
    </row>
    <row r="308" spans="1:18" s="29" customFormat="1" ht="24" customHeight="1" x14ac:dyDescent="0.25">
      <c r="A308" s="34"/>
      <c r="B308" s="34"/>
      <c r="C308" s="34"/>
      <c r="D308" s="186"/>
      <c r="E308" s="46" t="s">
        <v>267</v>
      </c>
      <c r="F308" s="138" t="s">
        <v>754</v>
      </c>
      <c r="G308" s="138" t="s">
        <v>755</v>
      </c>
      <c r="H308" s="46" t="s">
        <v>23</v>
      </c>
      <c r="I308" s="72">
        <v>1</v>
      </c>
      <c r="J308" s="138">
        <v>100</v>
      </c>
      <c r="K308" s="36">
        <f>Tableau14581012[[#This Row],[Quantité annuelle indicative (non contractuelle), exprimée en unité de conditionnement ]]*Tableau14581012[[#This Row],[Conditionnement préféré par l''université, exprimé en unité de mesure]]</f>
        <v>100</v>
      </c>
      <c r="L308" s="31"/>
      <c r="M308" s="30"/>
      <c r="N308" s="32"/>
      <c r="O308" s="32"/>
      <c r="P308" s="33" t="e">
        <f>(Tableau14581012[[#This Row],[Prix TTC 
du conditionnement]]-#REF!)/Tableau14581012[[#This Row],[Conditionnement proposé par le candidat, exprimé en unité de mesure]]</f>
        <v>#REF!</v>
      </c>
      <c r="Q308" s="32" t="e">
        <f>Tableau14581012[[#This Row],[Prix TTC 
de l''unité de mesure]]*Tableau14581012[[#This Row],[Quantité annuelle indicative (non contractuelle), exprimée en unité de mesure]]</f>
        <v>#REF!</v>
      </c>
      <c r="R308" s="34"/>
    </row>
    <row r="309" spans="1:18" s="29" customFormat="1" ht="24" customHeight="1" x14ac:dyDescent="0.25">
      <c r="A309" s="34"/>
      <c r="B309" s="34"/>
      <c r="C309" s="34"/>
      <c r="D309" s="186"/>
      <c r="E309" s="46" t="s">
        <v>268</v>
      </c>
      <c r="F309" s="138" t="s">
        <v>756</v>
      </c>
      <c r="G309" s="138" t="s">
        <v>757</v>
      </c>
      <c r="H309" s="46" t="s">
        <v>23</v>
      </c>
      <c r="I309" s="72">
        <v>1</v>
      </c>
      <c r="J309" s="138">
        <v>100</v>
      </c>
      <c r="K309" s="36">
        <f>Tableau14581012[[#This Row],[Quantité annuelle indicative (non contractuelle), exprimée en unité de conditionnement ]]*Tableau14581012[[#This Row],[Conditionnement préféré par l''université, exprimé en unité de mesure]]</f>
        <v>100</v>
      </c>
      <c r="L309" s="31"/>
      <c r="M309" s="30"/>
      <c r="N309" s="32"/>
      <c r="O309" s="32"/>
      <c r="P309" s="33" t="e">
        <f>(Tableau14581012[[#This Row],[Prix TTC 
du conditionnement]]-#REF!)/Tableau14581012[[#This Row],[Conditionnement proposé par le candidat, exprimé en unité de mesure]]</f>
        <v>#REF!</v>
      </c>
      <c r="Q309" s="32" t="e">
        <f>Tableau14581012[[#This Row],[Prix TTC 
de l''unité de mesure]]*Tableau14581012[[#This Row],[Quantité annuelle indicative (non contractuelle), exprimée en unité de mesure]]</f>
        <v>#REF!</v>
      </c>
      <c r="R309" s="34"/>
    </row>
    <row r="310" spans="1:18" s="29" customFormat="1" ht="24" customHeight="1" x14ac:dyDescent="0.25">
      <c r="A310" s="34"/>
      <c r="B310" s="34"/>
      <c r="C310" s="34"/>
      <c r="D310" s="191"/>
      <c r="E310" s="46" t="s">
        <v>674</v>
      </c>
      <c r="F310" s="143" t="s">
        <v>758</v>
      </c>
      <c r="G310" s="143" t="s">
        <v>759</v>
      </c>
      <c r="H310" s="46" t="s">
        <v>23</v>
      </c>
      <c r="I310" s="72">
        <v>1</v>
      </c>
      <c r="J310" s="143">
        <v>100</v>
      </c>
      <c r="K310" s="36">
        <f>Tableau14581012[[#This Row],[Quantité annuelle indicative (non contractuelle), exprimée en unité de conditionnement ]]*Tableau14581012[[#This Row],[Conditionnement préféré par l''université, exprimé en unité de mesure]]</f>
        <v>100</v>
      </c>
      <c r="L310" s="31"/>
      <c r="M310" s="30"/>
      <c r="N310" s="32"/>
      <c r="O310" s="32"/>
      <c r="P310" s="33" t="e">
        <f>(Tableau14581012[[#This Row],[Prix TTC 
du conditionnement]]-#REF!)/Tableau14581012[[#This Row],[Conditionnement proposé par le candidat, exprimé en unité de mesure]]</f>
        <v>#REF!</v>
      </c>
      <c r="Q310" s="32" t="e">
        <f>Tableau14581012[[#This Row],[Prix TTC 
de l''unité de mesure]]*Tableau14581012[[#This Row],[Quantité annuelle indicative (non contractuelle), exprimée en unité de mesure]]</f>
        <v>#REF!</v>
      </c>
      <c r="R310" s="34"/>
    </row>
    <row r="311" spans="1:18" s="29" customFormat="1" ht="24" customHeight="1" x14ac:dyDescent="0.25">
      <c r="A311" s="34"/>
      <c r="B311" s="34"/>
      <c r="C311" s="34"/>
      <c r="D311" s="192" t="s">
        <v>946</v>
      </c>
      <c r="E311" s="46" t="s">
        <v>675</v>
      </c>
      <c r="F311" s="144" t="s">
        <v>760</v>
      </c>
      <c r="G311" s="144" t="s">
        <v>761</v>
      </c>
      <c r="H311" s="46" t="s">
        <v>23</v>
      </c>
      <c r="I311" s="72">
        <v>1</v>
      </c>
      <c r="J311" s="144">
        <v>100</v>
      </c>
      <c r="K311" s="36">
        <f>Tableau14581012[[#This Row],[Quantité annuelle indicative (non contractuelle), exprimée en unité de conditionnement ]]*Tableau14581012[[#This Row],[Conditionnement préféré par l''université, exprimé en unité de mesure]]</f>
        <v>100</v>
      </c>
      <c r="L311" s="31"/>
      <c r="M311" s="30"/>
      <c r="N311" s="32"/>
      <c r="O311" s="32"/>
      <c r="P311" s="33" t="e">
        <f>(Tableau14581012[[#This Row],[Prix TTC 
du conditionnement]]-#REF!)/Tableau14581012[[#This Row],[Conditionnement proposé par le candidat, exprimé en unité de mesure]]</f>
        <v>#REF!</v>
      </c>
      <c r="Q311" s="32" t="e">
        <f>Tableau14581012[[#This Row],[Prix TTC 
de l''unité de mesure]]*Tableau14581012[[#This Row],[Quantité annuelle indicative (non contractuelle), exprimée en unité de mesure]]</f>
        <v>#REF!</v>
      </c>
      <c r="R311" s="34"/>
    </row>
    <row r="312" spans="1:18" s="29" customFormat="1" ht="24" customHeight="1" x14ac:dyDescent="0.25">
      <c r="A312" s="34"/>
      <c r="B312" s="34"/>
      <c r="C312" s="34"/>
      <c r="D312" s="186"/>
      <c r="E312" s="46" t="s">
        <v>676</v>
      </c>
      <c r="F312" s="138" t="s">
        <v>762</v>
      </c>
      <c r="G312" s="138" t="s">
        <v>763</v>
      </c>
      <c r="H312" s="46" t="s">
        <v>23</v>
      </c>
      <c r="I312" s="72">
        <v>1</v>
      </c>
      <c r="J312" s="138">
        <v>100</v>
      </c>
      <c r="K312" s="36">
        <f>Tableau14581012[[#This Row],[Quantité annuelle indicative (non contractuelle), exprimée en unité de conditionnement ]]*Tableau14581012[[#This Row],[Conditionnement préféré par l''université, exprimé en unité de mesure]]</f>
        <v>100</v>
      </c>
      <c r="L312" s="31"/>
      <c r="M312" s="30"/>
      <c r="N312" s="32"/>
      <c r="O312" s="32"/>
      <c r="P312" s="33" t="e">
        <f>(Tableau14581012[[#This Row],[Prix TTC 
du conditionnement]]-#REF!)/Tableau14581012[[#This Row],[Conditionnement proposé par le candidat, exprimé en unité de mesure]]</f>
        <v>#REF!</v>
      </c>
      <c r="Q312" s="32" t="e">
        <f>Tableau14581012[[#This Row],[Prix TTC 
de l''unité de mesure]]*Tableau14581012[[#This Row],[Quantité annuelle indicative (non contractuelle), exprimée en unité de mesure]]</f>
        <v>#REF!</v>
      </c>
      <c r="R312" s="34"/>
    </row>
    <row r="313" spans="1:18" s="29" customFormat="1" ht="24" customHeight="1" x14ac:dyDescent="0.25">
      <c r="D313" s="186"/>
      <c r="E313" s="46" t="s">
        <v>677</v>
      </c>
      <c r="F313" s="138" t="s">
        <v>764</v>
      </c>
      <c r="G313" s="138" t="s">
        <v>765</v>
      </c>
      <c r="H313" s="46" t="s">
        <v>23</v>
      </c>
      <c r="I313" s="72">
        <v>1</v>
      </c>
      <c r="J313" s="138">
        <v>100</v>
      </c>
      <c r="K313" s="36">
        <f>Tableau14581012[[#This Row],[Quantité annuelle indicative (non contractuelle), exprimée en unité de conditionnement ]]*Tableau14581012[[#This Row],[Conditionnement préféré par l''université, exprimé en unité de mesure]]</f>
        <v>100</v>
      </c>
      <c r="L313" s="31"/>
      <c r="M313" s="30"/>
      <c r="N313" s="32"/>
      <c r="O313" s="32"/>
      <c r="P313" s="33" t="e">
        <f>(Tableau14581012[[#This Row],[Prix TTC 
du conditionnement]]-#REF!)/Tableau14581012[[#This Row],[Conditionnement proposé par le candidat, exprimé en unité de mesure]]</f>
        <v>#REF!</v>
      </c>
      <c r="Q313" s="32" t="e">
        <f>Tableau14581012[[#This Row],[Prix TTC 
de l''unité de mesure]]*Tableau14581012[[#This Row],[Quantité annuelle indicative (non contractuelle), exprimée en unité de mesure]]</f>
        <v>#REF!</v>
      </c>
    </row>
    <row r="314" spans="1:18" s="29" customFormat="1" ht="24" customHeight="1" x14ac:dyDescent="0.25">
      <c r="D314" s="186"/>
      <c r="E314" s="46" t="s">
        <v>678</v>
      </c>
      <c r="F314" s="138" t="s">
        <v>766</v>
      </c>
      <c r="G314" s="138" t="s">
        <v>767</v>
      </c>
      <c r="H314" s="46" t="s">
        <v>23</v>
      </c>
      <c r="I314" s="72">
        <v>1</v>
      </c>
      <c r="J314" s="138">
        <v>100</v>
      </c>
      <c r="K314" s="36">
        <f>Tableau14581012[[#This Row],[Quantité annuelle indicative (non contractuelle), exprimée en unité de conditionnement ]]*Tableau14581012[[#This Row],[Conditionnement préféré par l''université, exprimé en unité de mesure]]</f>
        <v>100</v>
      </c>
      <c r="L314" s="31"/>
      <c r="M314" s="30"/>
      <c r="N314" s="32"/>
      <c r="O314" s="32"/>
      <c r="P314" s="33" t="e">
        <f>(Tableau14581012[[#This Row],[Prix TTC 
du conditionnement]]-#REF!)/Tableau14581012[[#This Row],[Conditionnement proposé par le candidat, exprimé en unité de mesure]]</f>
        <v>#REF!</v>
      </c>
      <c r="Q314" s="32" t="e">
        <f>Tableau14581012[[#This Row],[Prix TTC 
de l''unité de mesure]]*Tableau14581012[[#This Row],[Quantité annuelle indicative (non contractuelle), exprimée en unité de mesure]]</f>
        <v>#REF!</v>
      </c>
    </row>
    <row r="315" spans="1:18" ht="24" customHeight="1" x14ac:dyDescent="0.25">
      <c r="D315" s="186"/>
      <c r="E315" s="46" t="s">
        <v>679</v>
      </c>
      <c r="F315" s="138" t="s">
        <v>768</v>
      </c>
      <c r="G315" s="138" t="s">
        <v>769</v>
      </c>
      <c r="H315" s="46" t="s">
        <v>23</v>
      </c>
      <c r="I315" s="72">
        <v>1</v>
      </c>
      <c r="J315" s="138">
        <v>100</v>
      </c>
      <c r="K315" s="36">
        <f>Tableau14581012[[#This Row],[Quantité annuelle indicative (non contractuelle), exprimée en unité de conditionnement ]]*Tableau14581012[[#This Row],[Conditionnement préféré par l''université, exprimé en unité de mesure]]</f>
        <v>100</v>
      </c>
      <c r="L315" s="31"/>
      <c r="M315" s="30"/>
      <c r="N315" s="32"/>
      <c r="O315" s="32"/>
      <c r="P315" s="33" t="e">
        <f>(Tableau14581012[[#This Row],[Prix TTC 
du conditionnement]]-#REF!)/Tableau14581012[[#This Row],[Conditionnement proposé par le candidat, exprimé en unité de mesure]]</f>
        <v>#REF!</v>
      </c>
      <c r="Q315" s="32" t="e">
        <f>Tableau14581012[[#This Row],[Prix TTC 
de l''unité de mesure]]*Tableau14581012[[#This Row],[Quantité annuelle indicative (non contractuelle), exprimée en unité de mesure]]</f>
        <v>#REF!</v>
      </c>
    </row>
    <row r="316" spans="1:18" ht="24" customHeight="1" x14ac:dyDescent="0.25">
      <c r="D316" s="193"/>
      <c r="E316" s="46" t="s">
        <v>680</v>
      </c>
      <c r="F316" s="141" t="s">
        <v>770</v>
      </c>
      <c r="G316" s="141" t="s">
        <v>771</v>
      </c>
      <c r="H316" s="46" t="s">
        <v>23</v>
      </c>
      <c r="I316" s="72">
        <v>1</v>
      </c>
      <c r="J316" s="141">
        <v>100</v>
      </c>
      <c r="K316" s="36">
        <f>Tableau14581012[[#This Row],[Quantité annuelle indicative (non contractuelle), exprimée en unité de conditionnement ]]*Tableau14581012[[#This Row],[Conditionnement préféré par l''université, exprimé en unité de mesure]]</f>
        <v>100</v>
      </c>
      <c r="L316" s="31"/>
      <c r="M316" s="30"/>
      <c r="N316" s="32"/>
      <c r="O316" s="32"/>
      <c r="P316" s="33" t="e">
        <f>(Tableau14581012[[#This Row],[Prix TTC 
du conditionnement]]-#REF!)/Tableau14581012[[#This Row],[Conditionnement proposé par le candidat, exprimé en unité de mesure]]</f>
        <v>#REF!</v>
      </c>
      <c r="Q316" s="32" t="e">
        <f>Tableau14581012[[#This Row],[Prix TTC 
de l''unité de mesure]]*Tableau14581012[[#This Row],[Quantité annuelle indicative (non contractuelle), exprimée en unité de mesure]]</f>
        <v>#REF!</v>
      </c>
    </row>
    <row r="317" spans="1:18" ht="24" customHeight="1" x14ac:dyDescent="0.25">
      <c r="D317" s="185" t="s">
        <v>938</v>
      </c>
      <c r="E317" s="46" t="s">
        <v>681</v>
      </c>
      <c r="F317" s="147" t="s">
        <v>772</v>
      </c>
      <c r="G317" s="147" t="s">
        <v>773</v>
      </c>
      <c r="H317" s="46" t="s">
        <v>23</v>
      </c>
      <c r="I317" s="72">
        <v>1</v>
      </c>
      <c r="J317" s="147">
        <v>100</v>
      </c>
      <c r="K317" s="36">
        <f>Tableau14581012[[#This Row],[Quantité annuelle indicative (non contractuelle), exprimée en unité de conditionnement ]]*Tableau14581012[[#This Row],[Conditionnement préféré par l''université, exprimé en unité de mesure]]</f>
        <v>100</v>
      </c>
      <c r="L317" s="31"/>
      <c r="M317" s="30"/>
      <c r="N317" s="32"/>
      <c r="O317" s="32"/>
      <c r="P317" s="33" t="e">
        <f>(Tableau14581012[[#This Row],[Prix TTC 
du conditionnement]]-#REF!)/Tableau14581012[[#This Row],[Conditionnement proposé par le candidat, exprimé en unité de mesure]]</f>
        <v>#REF!</v>
      </c>
      <c r="Q317" s="32" t="e">
        <f>Tableau14581012[[#This Row],[Prix TTC 
de l''unité de mesure]]*Tableau14581012[[#This Row],[Quantité annuelle indicative (non contractuelle), exprimée en unité de mesure]]</f>
        <v>#REF!</v>
      </c>
    </row>
    <row r="318" spans="1:18" ht="24" customHeight="1" x14ac:dyDescent="0.25">
      <c r="D318" s="191"/>
      <c r="E318" s="46" t="s">
        <v>682</v>
      </c>
      <c r="F318" s="143" t="s">
        <v>774</v>
      </c>
      <c r="G318" s="143" t="s">
        <v>775</v>
      </c>
      <c r="H318" s="46" t="s">
        <v>23</v>
      </c>
      <c r="I318" s="72">
        <v>1</v>
      </c>
      <c r="J318" s="143">
        <v>100</v>
      </c>
      <c r="K318" s="36">
        <f>Tableau14581012[[#This Row],[Quantité annuelle indicative (non contractuelle), exprimée en unité de conditionnement ]]*Tableau14581012[[#This Row],[Conditionnement préféré par l''université, exprimé en unité de mesure]]</f>
        <v>100</v>
      </c>
      <c r="L318" s="31"/>
      <c r="M318" s="30"/>
      <c r="N318" s="32"/>
      <c r="O318" s="32"/>
      <c r="P318" s="33" t="e">
        <f>(Tableau14581012[[#This Row],[Prix TTC 
du conditionnement]]-#REF!)/Tableau14581012[[#This Row],[Conditionnement proposé par le candidat, exprimé en unité de mesure]]</f>
        <v>#REF!</v>
      </c>
      <c r="Q318" s="32" t="e">
        <f>Tableau14581012[[#This Row],[Prix TTC 
de l''unité de mesure]]*Tableau14581012[[#This Row],[Quantité annuelle indicative (non contractuelle), exprimée en unité de mesure]]</f>
        <v>#REF!</v>
      </c>
    </row>
    <row r="319" spans="1:18" ht="24" customHeight="1" x14ac:dyDescent="0.25">
      <c r="D319" s="181" t="s">
        <v>947</v>
      </c>
      <c r="E319" s="46" t="s">
        <v>683</v>
      </c>
      <c r="F319" s="148" t="s">
        <v>776</v>
      </c>
      <c r="G319" s="148" t="s">
        <v>777</v>
      </c>
      <c r="H319" s="46" t="s">
        <v>23</v>
      </c>
      <c r="I319" s="72">
        <v>1</v>
      </c>
      <c r="J319" s="148">
        <v>100</v>
      </c>
      <c r="K319" s="36">
        <f>Tableau14581012[[#This Row],[Quantité annuelle indicative (non contractuelle), exprimée en unité de conditionnement ]]*Tableau14581012[[#This Row],[Conditionnement préféré par l''université, exprimé en unité de mesure]]</f>
        <v>100</v>
      </c>
      <c r="L319" s="31"/>
      <c r="M319" s="30"/>
      <c r="N319" s="32"/>
      <c r="O319" s="32"/>
      <c r="P319" s="33" t="e">
        <f>(Tableau14581012[[#This Row],[Prix TTC 
du conditionnement]]-#REF!)/Tableau14581012[[#This Row],[Conditionnement proposé par le candidat, exprimé en unité de mesure]]</f>
        <v>#REF!</v>
      </c>
      <c r="Q319" s="32" t="e">
        <f>Tableau14581012[[#This Row],[Prix TTC 
de l''unité de mesure]]*Tableau14581012[[#This Row],[Quantité annuelle indicative (non contractuelle), exprimée en unité de mesure]]</f>
        <v>#REF!</v>
      </c>
    </row>
    <row r="320" spans="1:18" ht="24" customHeight="1" x14ac:dyDescent="0.25">
      <c r="D320" s="181" t="s">
        <v>948</v>
      </c>
      <c r="E320" s="46" t="s">
        <v>684</v>
      </c>
      <c r="F320" s="148" t="s">
        <v>778</v>
      </c>
      <c r="G320" s="148" t="s">
        <v>779</v>
      </c>
      <c r="H320" s="46" t="s">
        <v>23</v>
      </c>
      <c r="I320" s="72">
        <v>1</v>
      </c>
      <c r="J320" s="148">
        <v>100</v>
      </c>
      <c r="K320" s="36">
        <f>Tableau14581012[[#This Row],[Quantité annuelle indicative (non contractuelle), exprimée en unité de conditionnement ]]*Tableau14581012[[#This Row],[Conditionnement préféré par l''université, exprimé en unité de mesure]]</f>
        <v>100</v>
      </c>
      <c r="L320" s="31"/>
      <c r="M320" s="30"/>
      <c r="N320" s="32"/>
      <c r="O320" s="32"/>
      <c r="P320" s="33" t="e">
        <f>(Tableau14581012[[#This Row],[Prix TTC 
du conditionnement]]-#REF!)/Tableau14581012[[#This Row],[Conditionnement proposé par le candidat, exprimé en unité de mesure]]</f>
        <v>#REF!</v>
      </c>
      <c r="Q320" s="32" t="e">
        <f>Tableau14581012[[#This Row],[Prix TTC 
de l''unité de mesure]]*Tableau14581012[[#This Row],[Quantité annuelle indicative (non contractuelle), exprimée en unité de mesure]]</f>
        <v>#REF!</v>
      </c>
    </row>
    <row r="321" spans="4:17" ht="24" customHeight="1" x14ac:dyDescent="0.25">
      <c r="D321" s="192" t="s">
        <v>947</v>
      </c>
      <c r="E321" s="46" t="s">
        <v>685</v>
      </c>
      <c r="F321" s="144" t="s">
        <v>776</v>
      </c>
      <c r="G321" s="144" t="s">
        <v>777</v>
      </c>
      <c r="H321" s="46" t="s">
        <v>23</v>
      </c>
      <c r="I321" s="72">
        <v>1</v>
      </c>
      <c r="J321" s="144">
        <v>100</v>
      </c>
      <c r="K321" s="36">
        <f>Tableau14581012[[#This Row],[Quantité annuelle indicative (non contractuelle), exprimée en unité de conditionnement ]]*Tableau14581012[[#This Row],[Conditionnement préféré par l''université, exprimé en unité de mesure]]</f>
        <v>100</v>
      </c>
      <c r="L321" s="31"/>
      <c r="M321" s="30"/>
      <c r="N321" s="32"/>
      <c r="O321" s="32"/>
      <c r="P321" s="33" t="e">
        <f>(Tableau14581012[[#This Row],[Prix TTC 
du conditionnement]]-#REF!)/Tableau14581012[[#This Row],[Conditionnement proposé par le candidat, exprimé en unité de mesure]]</f>
        <v>#REF!</v>
      </c>
      <c r="Q321" s="32" t="e">
        <f>Tableau14581012[[#This Row],[Prix TTC 
de l''unité de mesure]]*Tableau14581012[[#This Row],[Quantité annuelle indicative (non contractuelle), exprimée en unité de mesure]]</f>
        <v>#REF!</v>
      </c>
    </row>
    <row r="322" spans="4:17" ht="24" customHeight="1" x14ac:dyDescent="0.25">
      <c r="D322" s="191"/>
      <c r="E322" s="46" t="s">
        <v>686</v>
      </c>
      <c r="F322" s="143" t="s">
        <v>780</v>
      </c>
      <c r="G322" s="143" t="s">
        <v>781</v>
      </c>
      <c r="H322" s="46" t="s">
        <v>23</v>
      </c>
      <c r="I322" s="72">
        <v>1</v>
      </c>
      <c r="J322" s="143">
        <v>100</v>
      </c>
      <c r="K322" s="36">
        <f>Tableau14581012[[#This Row],[Quantité annuelle indicative (non contractuelle), exprimée en unité de conditionnement ]]*Tableau14581012[[#This Row],[Conditionnement préféré par l''université, exprimé en unité de mesure]]</f>
        <v>100</v>
      </c>
      <c r="L322" s="31"/>
      <c r="M322" s="30"/>
      <c r="N322" s="32"/>
      <c r="O322" s="32"/>
      <c r="P322" s="33" t="e">
        <f>(Tableau14581012[[#This Row],[Prix TTC 
du conditionnement]]-#REF!)/Tableau14581012[[#This Row],[Conditionnement proposé par le candidat, exprimé en unité de mesure]]</f>
        <v>#REF!</v>
      </c>
      <c r="Q322" s="32" t="e">
        <f>Tableau14581012[[#This Row],[Prix TTC 
de l''unité de mesure]]*Tableau14581012[[#This Row],[Quantité annuelle indicative (non contractuelle), exprimée en unité de mesure]]</f>
        <v>#REF!</v>
      </c>
    </row>
    <row r="323" spans="4:17" ht="24" customHeight="1" x14ac:dyDescent="0.25">
      <c r="D323" s="181" t="s">
        <v>949</v>
      </c>
      <c r="E323" s="46" t="s">
        <v>687</v>
      </c>
      <c r="F323" s="148" t="s">
        <v>782</v>
      </c>
      <c r="G323" s="148" t="s">
        <v>783</v>
      </c>
      <c r="H323" s="46" t="s">
        <v>23</v>
      </c>
      <c r="I323" s="72">
        <v>1</v>
      </c>
      <c r="J323" s="148">
        <v>100</v>
      </c>
      <c r="K323" s="36">
        <f>Tableau14581012[[#This Row],[Quantité annuelle indicative (non contractuelle), exprimée en unité de conditionnement ]]*Tableau14581012[[#This Row],[Conditionnement préféré par l''université, exprimé en unité de mesure]]</f>
        <v>100</v>
      </c>
      <c r="L323" s="31"/>
      <c r="M323" s="30"/>
      <c r="N323" s="32"/>
      <c r="O323" s="32"/>
      <c r="P323" s="33" t="e">
        <f>(Tableau14581012[[#This Row],[Prix TTC 
du conditionnement]]-#REF!)/Tableau14581012[[#This Row],[Conditionnement proposé par le candidat, exprimé en unité de mesure]]</f>
        <v>#REF!</v>
      </c>
      <c r="Q323" s="32" t="e">
        <f>Tableau14581012[[#This Row],[Prix TTC 
de l''unité de mesure]]*Tableau14581012[[#This Row],[Quantité annuelle indicative (non contractuelle), exprimée en unité de mesure]]</f>
        <v>#REF!</v>
      </c>
    </row>
    <row r="324" spans="4:17" ht="24" customHeight="1" x14ac:dyDescent="0.25">
      <c r="D324" s="180" t="s">
        <v>950</v>
      </c>
      <c r="E324" s="46" t="s">
        <v>688</v>
      </c>
      <c r="F324" s="146" t="s">
        <v>784</v>
      </c>
      <c r="G324" s="146" t="s">
        <v>785</v>
      </c>
      <c r="H324" s="46" t="s">
        <v>23</v>
      </c>
      <c r="I324" s="72">
        <v>1</v>
      </c>
      <c r="J324" s="146">
        <v>100</v>
      </c>
      <c r="K324" s="36">
        <f>Tableau14581012[[#This Row],[Quantité annuelle indicative (non contractuelle), exprimée en unité de conditionnement ]]*Tableau14581012[[#This Row],[Conditionnement préféré par l''université, exprimé en unité de mesure]]</f>
        <v>100</v>
      </c>
      <c r="L324" s="31"/>
      <c r="M324" s="30"/>
      <c r="N324" s="32"/>
      <c r="O324" s="32"/>
      <c r="P324" s="33" t="e">
        <f>(Tableau14581012[[#This Row],[Prix TTC 
du conditionnement]]-#REF!)/Tableau14581012[[#This Row],[Conditionnement proposé par le candidat, exprimé en unité de mesure]]</f>
        <v>#REF!</v>
      </c>
      <c r="Q324" s="32" t="e">
        <f>Tableau14581012[[#This Row],[Prix TTC 
de l''unité de mesure]]*Tableau14581012[[#This Row],[Quantité annuelle indicative (non contractuelle), exprimée en unité de mesure]]</f>
        <v>#REF!</v>
      </c>
    </row>
    <row r="325" spans="4:17" ht="24" customHeight="1" x14ac:dyDescent="0.25">
      <c r="D325" s="185" t="s">
        <v>951</v>
      </c>
      <c r="E325" s="46" t="s">
        <v>689</v>
      </c>
      <c r="F325" s="147" t="s">
        <v>786</v>
      </c>
      <c r="G325" s="147" t="s">
        <v>787</v>
      </c>
      <c r="H325" s="46" t="s">
        <v>23</v>
      </c>
      <c r="I325" s="72">
        <v>1</v>
      </c>
      <c r="J325" s="138">
        <v>100</v>
      </c>
      <c r="K325" s="36">
        <f>Tableau14581012[[#This Row],[Quantité annuelle indicative (non contractuelle), exprimée en unité de conditionnement ]]*Tableau14581012[[#This Row],[Conditionnement préféré par l''université, exprimé en unité de mesure]]</f>
        <v>100</v>
      </c>
      <c r="L325" s="31"/>
      <c r="M325" s="30"/>
      <c r="N325" s="32"/>
      <c r="O325" s="32"/>
      <c r="P325" s="33" t="e">
        <f>(Tableau14581012[[#This Row],[Prix TTC 
du conditionnement]]-#REF!)/Tableau14581012[[#This Row],[Conditionnement proposé par le candidat, exprimé en unité de mesure]]</f>
        <v>#REF!</v>
      </c>
      <c r="Q325" s="32" t="e">
        <f>Tableau14581012[[#This Row],[Prix TTC 
de l''unité de mesure]]*Tableau14581012[[#This Row],[Quantité annuelle indicative (non contractuelle), exprimée en unité de mesure]]</f>
        <v>#REF!</v>
      </c>
    </row>
    <row r="326" spans="4:17" ht="24" customHeight="1" x14ac:dyDescent="0.25">
      <c r="D326" s="191"/>
      <c r="E326" s="46" t="s">
        <v>690</v>
      </c>
      <c r="F326" s="143" t="s">
        <v>788</v>
      </c>
      <c r="G326" s="143" t="s">
        <v>789</v>
      </c>
      <c r="H326" s="46" t="s">
        <v>23</v>
      </c>
      <c r="I326" s="72">
        <v>1</v>
      </c>
      <c r="J326" s="138">
        <v>100</v>
      </c>
      <c r="K326" s="36">
        <f>Tableau14581012[[#This Row],[Quantité annuelle indicative (non contractuelle), exprimée en unité de conditionnement ]]*Tableau14581012[[#This Row],[Conditionnement préféré par l''université, exprimé en unité de mesure]]</f>
        <v>100</v>
      </c>
      <c r="L326" s="31"/>
      <c r="M326" s="30"/>
      <c r="N326" s="32"/>
      <c r="O326" s="32"/>
      <c r="P326" s="33" t="e">
        <f>(Tableau14581012[[#This Row],[Prix TTC 
du conditionnement]]-#REF!)/Tableau14581012[[#This Row],[Conditionnement proposé par le candidat, exprimé en unité de mesure]]</f>
        <v>#REF!</v>
      </c>
      <c r="Q326" s="32" t="e">
        <f>Tableau14581012[[#This Row],[Prix TTC 
de l''unité de mesure]]*Tableau14581012[[#This Row],[Quantité annuelle indicative (non contractuelle), exprimée en unité de mesure]]</f>
        <v>#REF!</v>
      </c>
    </row>
    <row r="327" spans="4:17" ht="24" customHeight="1" x14ac:dyDescent="0.25">
      <c r="D327" s="180" t="s">
        <v>952</v>
      </c>
      <c r="E327" s="46" t="s">
        <v>691</v>
      </c>
      <c r="F327" s="146" t="s">
        <v>790</v>
      </c>
      <c r="G327" s="146" t="s">
        <v>791</v>
      </c>
      <c r="H327" s="46" t="s">
        <v>23</v>
      </c>
      <c r="I327" s="72">
        <v>1</v>
      </c>
      <c r="J327" s="138">
        <v>100</v>
      </c>
      <c r="K327" s="36">
        <f>Tableau14581012[[#This Row],[Quantité annuelle indicative (non contractuelle), exprimée en unité de conditionnement ]]*Tableau14581012[[#This Row],[Conditionnement préféré par l''université, exprimé en unité de mesure]]</f>
        <v>100</v>
      </c>
      <c r="L327" s="31"/>
      <c r="M327" s="30"/>
      <c r="N327" s="32"/>
      <c r="O327" s="32"/>
      <c r="P327" s="33" t="e">
        <f>(Tableau14581012[[#This Row],[Prix TTC 
du conditionnement]]-#REF!)/Tableau14581012[[#This Row],[Conditionnement proposé par le candidat, exprimé en unité de mesure]]</f>
        <v>#REF!</v>
      </c>
      <c r="Q327" s="32" t="e">
        <f>Tableau14581012[[#This Row],[Prix TTC 
de l''unité de mesure]]*Tableau14581012[[#This Row],[Quantité annuelle indicative (non contractuelle), exprimée en unité de mesure]]</f>
        <v>#REF!</v>
      </c>
    </row>
    <row r="328" spans="4:17" ht="24" customHeight="1" x14ac:dyDescent="0.25">
      <c r="D328" s="185" t="s">
        <v>953</v>
      </c>
      <c r="E328" s="46" t="s">
        <v>692</v>
      </c>
      <c r="F328" s="147" t="s">
        <v>792</v>
      </c>
      <c r="G328" s="147" t="s">
        <v>793</v>
      </c>
      <c r="H328" s="46" t="s">
        <v>23</v>
      </c>
      <c r="I328" s="72">
        <v>1</v>
      </c>
      <c r="J328" s="138">
        <v>100</v>
      </c>
      <c r="K328" s="36">
        <f>Tableau14581012[[#This Row],[Quantité annuelle indicative (non contractuelle), exprimée en unité de conditionnement ]]*Tableau14581012[[#This Row],[Conditionnement préféré par l''université, exprimé en unité de mesure]]</f>
        <v>100</v>
      </c>
      <c r="L328" s="31"/>
      <c r="M328" s="30"/>
      <c r="N328" s="32"/>
      <c r="O328" s="32"/>
      <c r="P328" s="33" t="e">
        <f>(Tableau14581012[[#This Row],[Prix TTC 
du conditionnement]]-#REF!)/Tableau14581012[[#This Row],[Conditionnement proposé par le candidat, exprimé en unité de mesure]]</f>
        <v>#REF!</v>
      </c>
      <c r="Q328" s="32" t="e">
        <f>Tableau14581012[[#This Row],[Prix TTC 
de l''unité de mesure]]*Tableau14581012[[#This Row],[Quantité annuelle indicative (non contractuelle), exprimée en unité de mesure]]</f>
        <v>#REF!</v>
      </c>
    </row>
    <row r="329" spans="4:17" ht="24" customHeight="1" x14ac:dyDescent="0.25">
      <c r="D329" s="186"/>
      <c r="E329" s="46" t="s">
        <v>693</v>
      </c>
      <c r="F329" s="138" t="s">
        <v>794</v>
      </c>
      <c r="G329" s="138" t="s">
        <v>795</v>
      </c>
      <c r="H329" s="46" t="s">
        <v>23</v>
      </c>
      <c r="I329" s="72">
        <v>1</v>
      </c>
      <c r="J329" s="138">
        <v>100</v>
      </c>
      <c r="K329" s="36">
        <f>Tableau14581012[[#This Row],[Quantité annuelle indicative (non contractuelle), exprimée en unité de conditionnement ]]*Tableau14581012[[#This Row],[Conditionnement préféré par l''université, exprimé en unité de mesure]]</f>
        <v>100</v>
      </c>
      <c r="L329" s="31"/>
      <c r="M329" s="30"/>
      <c r="N329" s="32"/>
      <c r="O329" s="32"/>
      <c r="P329" s="33" t="e">
        <f>(Tableau14581012[[#This Row],[Prix TTC 
du conditionnement]]-#REF!)/Tableau14581012[[#This Row],[Conditionnement proposé par le candidat, exprimé en unité de mesure]]</f>
        <v>#REF!</v>
      </c>
      <c r="Q329" s="32" t="e">
        <f>Tableau14581012[[#This Row],[Prix TTC 
de l''unité de mesure]]*Tableau14581012[[#This Row],[Quantité annuelle indicative (non contractuelle), exprimée en unité de mesure]]</f>
        <v>#REF!</v>
      </c>
    </row>
    <row r="330" spans="4:17" ht="24" customHeight="1" x14ac:dyDescent="0.25">
      <c r="D330" s="187"/>
      <c r="E330" s="46" t="s">
        <v>694</v>
      </c>
      <c r="F330" s="138" t="s">
        <v>796</v>
      </c>
      <c r="G330" s="138" t="s">
        <v>797</v>
      </c>
      <c r="H330" s="46" t="s">
        <v>23</v>
      </c>
      <c r="I330" s="72">
        <v>1</v>
      </c>
      <c r="J330" s="138">
        <v>100</v>
      </c>
      <c r="K330" s="36">
        <f>Tableau14581012[[#This Row],[Quantité annuelle indicative (non contractuelle), exprimée en unité de conditionnement ]]*Tableau14581012[[#This Row],[Conditionnement préféré par l''université, exprimé en unité de mesure]]</f>
        <v>100</v>
      </c>
      <c r="L330" s="31"/>
      <c r="M330" s="30"/>
      <c r="N330" s="32"/>
      <c r="O330" s="32"/>
      <c r="P330" s="33" t="e">
        <f>(Tableau14581012[[#This Row],[Prix TTC 
du conditionnement]]-#REF!)/Tableau14581012[[#This Row],[Conditionnement proposé par le candidat, exprimé en unité de mesure]]</f>
        <v>#REF!</v>
      </c>
      <c r="Q330" s="32" t="e">
        <f>Tableau14581012[[#This Row],[Prix TTC 
de l''unité de mesure]]*Tableau14581012[[#This Row],[Quantité annuelle indicative (non contractuelle), exprimée en unité de mesure]]</f>
        <v>#REF!</v>
      </c>
    </row>
    <row r="331" spans="4:17" ht="24" customHeight="1" thickBot="1" x14ac:dyDescent="0.3">
      <c r="E331" s="24"/>
      <c r="F331" s="38"/>
      <c r="G331" s="24"/>
      <c r="H331" s="24"/>
      <c r="I331" s="24"/>
      <c r="J331" s="24"/>
      <c r="K331" s="24"/>
      <c r="L331" s="24"/>
      <c r="M331" s="24"/>
      <c r="N331" s="24"/>
      <c r="O331" s="24"/>
      <c r="P331" s="24"/>
      <c r="Q331" s="24"/>
    </row>
    <row r="332" spans="4:17" ht="24" customHeight="1" thickBot="1" x14ac:dyDescent="0.3">
      <c r="E332" s="204" t="s">
        <v>798</v>
      </c>
      <c r="F332" s="205"/>
      <c r="G332" s="205"/>
      <c r="H332" s="205"/>
      <c r="I332" s="205"/>
      <c r="J332" s="205"/>
      <c r="K332" s="205"/>
      <c r="L332" s="205"/>
      <c r="M332" s="205"/>
      <c r="N332" s="205"/>
      <c r="O332" s="206"/>
      <c r="P332" s="207"/>
      <c r="Q332" s="208"/>
    </row>
    <row r="334" spans="4:17" ht="24" customHeight="1" thickBot="1" x14ac:dyDescent="0.3"/>
    <row r="335" spans="4:17" ht="24" customHeight="1" thickBot="1" x14ac:dyDescent="0.3">
      <c r="E335" s="27" t="s">
        <v>22</v>
      </c>
      <c r="F335" s="40" t="s">
        <v>27</v>
      </c>
      <c r="G335" s="3" t="s">
        <v>0</v>
      </c>
      <c r="H335" s="3" t="s">
        <v>1</v>
      </c>
      <c r="I335" s="3" t="s">
        <v>2</v>
      </c>
      <c r="J335" s="3" t="s">
        <v>3</v>
      </c>
      <c r="K335" s="3" t="s">
        <v>4</v>
      </c>
      <c r="L335" s="4" t="s">
        <v>5</v>
      </c>
      <c r="M335" s="5" t="s">
        <v>6</v>
      </c>
      <c r="N335" s="5" t="s">
        <v>8</v>
      </c>
      <c r="O335" s="5" t="s">
        <v>9</v>
      </c>
      <c r="P335" s="6" t="s">
        <v>10</v>
      </c>
      <c r="Q335" s="7" t="s">
        <v>7</v>
      </c>
    </row>
    <row r="336" spans="4:17" ht="24" customHeight="1" x14ac:dyDescent="0.25">
      <c r="D336" s="188" t="s">
        <v>954</v>
      </c>
      <c r="E336" s="35" t="s">
        <v>695</v>
      </c>
      <c r="F336" s="138" t="s">
        <v>799</v>
      </c>
      <c r="G336" s="138" t="s">
        <v>801</v>
      </c>
      <c r="H336" s="46" t="s">
        <v>23</v>
      </c>
      <c r="I336" s="72">
        <v>1</v>
      </c>
      <c r="J336" s="36">
        <v>10</v>
      </c>
      <c r="K336" s="36">
        <f>Tableau1453[[#This Row],[Quantité annuelle indicative (non contractuelle), exprimée en unité de conditionnement ]]*Tableau1453[[#This Row],[Conditionnement préféré par l''université, exprimé en unité de mesure]]</f>
        <v>10</v>
      </c>
      <c r="L336" s="31"/>
      <c r="M336" s="30"/>
      <c r="N336" s="32"/>
      <c r="O336" s="32"/>
      <c r="P336" s="33" t="e">
        <f>(Tableau1453[[#This Row],[Prix TTC 
du conditionnement]]-#REF!)/Tableau1453[[#This Row],[Conditionnement proposé par le candidat, exprimé en unité de mesure]]</f>
        <v>#REF!</v>
      </c>
      <c r="Q336" s="32" t="e">
        <f>Tableau1453[[#This Row],[Prix TTC 
de l''unité de mesure]]*Tableau1453[[#This Row],[Quantité annuelle indicative (non contractuelle), exprimée en unité de mesure]]</f>
        <v>#REF!</v>
      </c>
    </row>
    <row r="337" spans="4:17" ht="24" customHeight="1" x14ac:dyDescent="0.25">
      <c r="D337" s="189"/>
      <c r="E337" s="35" t="s">
        <v>696</v>
      </c>
      <c r="F337" s="138" t="s">
        <v>800</v>
      </c>
      <c r="G337" s="138" t="s">
        <v>802</v>
      </c>
      <c r="H337" s="46" t="s">
        <v>23</v>
      </c>
      <c r="I337" s="72">
        <v>1</v>
      </c>
      <c r="J337" s="36">
        <v>10</v>
      </c>
      <c r="K337" s="36">
        <f>Tableau1453[[#This Row],[Quantité annuelle indicative (non contractuelle), exprimée en unité de conditionnement ]]*Tableau1453[[#This Row],[Conditionnement préféré par l''université, exprimé en unité de mesure]]</f>
        <v>10</v>
      </c>
      <c r="L337" s="31"/>
      <c r="M337" s="30"/>
      <c r="N337" s="32"/>
      <c r="O337" s="32"/>
      <c r="P337" s="33" t="e">
        <f>(Tableau1453[[#This Row],[Prix TTC 
du conditionnement]]-#REF!)/Tableau1453[[#This Row],[Conditionnement proposé par le candidat, exprimé en unité de mesure]]</f>
        <v>#REF!</v>
      </c>
      <c r="Q337" s="32" t="e">
        <f>Tableau1453[[#This Row],[Prix TTC 
de l''unité de mesure]]*Tableau1453[[#This Row],[Quantité annuelle indicative (non contractuelle), exprimée en unité de mesure]]</f>
        <v>#REF!</v>
      </c>
    </row>
    <row r="338" spans="4:17" ht="24" customHeight="1" thickBot="1" x14ac:dyDescent="0.3">
      <c r="E338" s="25"/>
      <c r="F338" s="39"/>
      <c r="G338" s="25"/>
      <c r="H338" s="25"/>
      <c r="I338" s="25"/>
      <c r="J338" s="25"/>
      <c r="K338" s="25"/>
      <c r="L338" s="25"/>
      <c r="M338" s="25"/>
      <c r="N338" s="25"/>
      <c r="O338" s="25"/>
      <c r="P338" s="45"/>
      <c r="Q338" s="45"/>
    </row>
    <row r="339" spans="4:17" s="29" customFormat="1" ht="24" customHeight="1" thickBot="1" x14ac:dyDescent="0.3">
      <c r="E339" s="204" t="s">
        <v>803</v>
      </c>
      <c r="F339" s="205"/>
      <c r="G339" s="205"/>
      <c r="H339" s="205"/>
      <c r="I339" s="205"/>
      <c r="J339" s="205"/>
      <c r="K339" s="205"/>
      <c r="L339" s="205"/>
      <c r="M339" s="205"/>
      <c r="N339" s="205"/>
      <c r="O339" s="206"/>
      <c r="P339" s="207"/>
      <c r="Q339" s="208"/>
    </row>
    <row r="340" spans="4:17" ht="24" customHeight="1" thickBot="1" x14ac:dyDescent="0.3"/>
    <row r="341" spans="4:17" s="29" customFormat="1" ht="24" customHeight="1" thickBot="1" x14ac:dyDescent="0.3">
      <c r="E341" s="27" t="s">
        <v>22</v>
      </c>
      <c r="F341" s="40" t="s">
        <v>27</v>
      </c>
      <c r="G341" s="3" t="s">
        <v>0</v>
      </c>
      <c r="H341" s="3" t="s">
        <v>1</v>
      </c>
      <c r="I341" s="3" t="s">
        <v>2</v>
      </c>
      <c r="J341" s="3" t="s">
        <v>3</v>
      </c>
      <c r="K341" s="3" t="s">
        <v>4</v>
      </c>
      <c r="L341" s="4" t="s">
        <v>5</v>
      </c>
      <c r="M341" s="5" t="s">
        <v>6</v>
      </c>
      <c r="N341" s="5" t="s">
        <v>8</v>
      </c>
      <c r="O341" s="5" t="s">
        <v>9</v>
      </c>
      <c r="P341" s="6" t="s">
        <v>10</v>
      </c>
      <c r="Q341" s="7" t="s">
        <v>7</v>
      </c>
    </row>
    <row r="342" spans="4:17" s="29" customFormat="1" ht="24" customHeight="1" x14ac:dyDescent="0.25">
      <c r="D342" s="182" t="s">
        <v>955</v>
      </c>
      <c r="E342" s="35" t="s">
        <v>697</v>
      </c>
      <c r="F342" s="138" t="s">
        <v>825</v>
      </c>
      <c r="G342" s="138" t="s">
        <v>826</v>
      </c>
      <c r="H342" s="35" t="s">
        <v>23</v>
      </c>
      <c r="I342" s="72">
        <v>1</v>
      </c>
      <c r="J342" s="138">
        <v>250</v>
      </c>
      <c r="K342" s="36">
        <f>Tableau145313[[#This Row],[Quantité annuelle indicative (non contractuelle), exprimée en unité de conditionnement ]]*Tableau145313[[#This Row],[Conditionnement préféré par l''université, exprimé en unité de mesure]]</f>
        <v>250</v>
      </c>
      <c r="L342" s="31"/>
      <c r="M342" s="30"/>
      <c r="N342" s="32"/>
      <c r="O342" s="32"/>
      <c r="P342" s="33" t="e">
        <f>(Tableau145313[[#This Row],[Prix TTC 
du conditionnement]]-#REF!)/Tableau145313[[#This Row],[Conditionnement proposé par le candidat, exprimé en unité de mesure]]</f>
        <v>#REF!</v>
      </c>
      <c r="Q342" s="32" t="e">
        <f>Tableau145313[[#This Row],[Prix TTC 
de l''unité de mesure]]*Tableau145313[[#This Row],[Quantité annuelle indicative (non contractuelle), exprimée en unité de mesure]]</f>
        <v>#REF!</v>
      </c>
    </row>
    <row r="343" spans="4:17" s="29" customFormat="1" ht="24" customHeight="1" x14ac:dyDescent="0.25">
      <c r="D343" s="182" t="s">
        <v>955</v>
      </c>
      <c r="E343" s="35" t="s">
        <v>698</v>
      </c>
      <c r="F343" s="138" t="s">
        <v>827</v>
      </c>
      <c r="G343" s="138" t="s">
        <v>828</v>
      </c>
      <c r="H343" s="35" t="s">
        <v>23</v>
      </c>
      <c r="I343" s="72">
        <v>1</v>
      </c>
      <c r="J343" s="138">
        <v>250</v>
      </c>
      <c r="K343" s="36">
        <f>Tableau145313[[#This Row],[Quantité annuelle indicative (non contractuelle), exprimée en unité de conditionnement ]]*Tableau145313[[#This Row],[Conditionnement préféré par l''université, exprimé en unité de mesure]]</f>
        <v>250</v>
      </c>
      <c r="L343" s="31"/>
      <c r="M343" s="30"/>
      <c r="N343" s="32"/>
      <c r="O343" s="32"/>
      <c r="P343" s="33" t="e">
        <f>(Tableau145313[[#This Row],[Prix TTC 
du conditionnement]]-#REF!)/Tableau145313[[#This Row],[Conditionnement proposé par le candidat, exprimé en unité de mesure]]</f>
        <v>#REF!</v>
      </c>
      <c r="Q343" s="32" t="e">
        <f>Tableau145313[[#This Row],[Prix TTC 
de l''unité de mesure]]*Tableau145313[[#This Row],[Quantité annuelle indicative (non contractuelle), exprimée en unité de mesure]]</f>
        <v>#REF!</v>
      </c>
    </row>
    <row r="344" spans="4:17" s="29" customFormat="1" ht="24" customHeight="1" x14ac:dyDescent="0.25">
      <c r="D344" s="64" t="s">
        <v>962</v>
      </c>
      <c r="E344" s="35" t="s">
        <v>699</v>
      </c>
      <c r="F344" s="138" t="s">
        <v>829</v>
      </c>
      <c r="G344" s="138" t="s">
        <v>830</v>
      </c>
      <c r="H344" s="35" t="s">
        <v>23</v>
      </c>
      <c r="I344" s="72">
        <v>1</v>
      </c>
      <c r="J344" s="138">
        <v>100</v>
      </c>
      <c r="K344" s="36">
        <f>Tableau145313[[#This Row],[Quantité annuelle indicative (non contractuelle), exprimée en unité de conditionnement ]]*Tableau145313[[#This Row],[Conditionnement préféré par l''université, exprimé en unité de mesure]]</f>
        <v>100</v>
      </c>
      <c r="L344" s="31"/>
      <c r="M344" s="30"/>
      <c r="N344" s="32"/>
      <c r="O344" s="32"/>
      <c r="P344" s="33" t="e">
        <f>(Tableau145313[[#This Row],[Prix TTC 
du conditionnement]]-#REF!)/Tableau145313[[#This Row],[Conditionnement proposé par le candidat, exprimé en unité de mesure]]</f>
        <v>#REF!</v>
      </c>
      <c r="Q344" s="32" t="e">
        <f>Tableau145313[[#This Row],[Prix TTC 
de l''unité de mesure]]*Tableau145313[[#This Row],[Quantité annuelle indicative (non contractuelle), exprimée en unité de mesure]]</f>
        <v>#REF!</v>
      </c>
    </row>
    <row r="345" spans="4:17" s="29" customFormat="1" ht="24" customHeight="1" x14ac:dyDescent="0.25">
      <c r="D345" s="64" t="s">
        <v>962</v>
      </c>
      <c r="E345" s="35" t="s">
        <v>804</v>
      </c>
      <c r="F345" s="138" t="s">
        <v>831</v>
      </c>
      <c r="G345" s="138" t="s">
        <v>823</v>
      </c>
      <c r="H345" s="35" t="s">
        <v>23</v>
      </c>
      <c r="I345" s="72">
        <v>1</v>
      </c>
      <c r="J345" s="138">
        <v>100</v>
      </c>
      <c r="K345" s="36">
        <f>Tableau145313[[#This Row],[Quantité annuelle indicative (non contractuelle), exprimée en unité de conditionnement ]]*Tableau145313[[#This Row],[Conditionnement préféré par l''université, exprimé en unité de mesure]]</f>
        <v>100</v>
      </c>
      <c r="L345" s="31"/>
      <c r="M345" s="30"/>
      <c r="N345" s="32"/>
      <c r="O345" s="32"/>
      <c r="P345" s="33" t="e">
        <f>(Tableau145313[[#This Row],[Prix TTC 
du conditionnement]]-#REF!)/Tableau145313[[#This Row],[Conditionnement proposé par le candidat, exprimé en unité de mesure]]</f>
        <v>#REF!</v>
      </c>
      <c r="Q345" s="32" t="e">
        <f>Tableau145313[[#This Row],[Prix TTC 
de l''unité de mesure]]*Tableau145313[[#This Row],[Quantité annuelle indicative (non contractuelle), exprimée en unité de mesure]]</f>
        <v>#REF!</v>
      </c>
    </row>
    <row r="346" spans="4:17" s="29" customFormat="1" ht="24" customHeight="1" x14ac:dyDescent="0.25">
      <c r="D346" s="64" t="s">
        <v>962</v>
      </c>
      <c r="E346" s="35" t="s">
        <v>805</v>
      </c>
      <c r="F346" s="138" t="s">
        <v>832</v>
      </c>
      <c r="G346" s="138" t="s">
        <v>833</v>
      </c>
      <c r="H346" s="35" t="s">
        <v>23</v>
      </c>
      <c r="I346" s="72">
        <v>1</v>
      </c>
      <c r="J346" s="138">
        <v>100</v>
      </c>
      <c r="K346" s="36">
        <f>Tableau145313[[#This Row],[Quantité annuelle indicative (non contractuelle), exprimée en unité de conditionnement ]]*Tableau145313[[#This Row],[Conditionnement préféré par l''université, exprimé en unité de mesure]]</f>
        <v>100</v>
      </c>
      <c r="L346" s="31"/>
      <c r="M346" s="30"/>
      <c r="N346" s="32"/>
      <c r="O346" s="32"/>
      <c r="P346" s="33" t="e">
        <f>(Tableau145313[[#This Row],[Prix TTC 
du conditionnement]]-#REF!)/Tableau145313[[#This Row],[Conditionnement proposé par le candidat, exprimé en unité de mesure]]</f>
        <v>#REF!</v>
      </c>
      <c r="Q346" s="32" t="e">
        <f>Tableau145313[[#This Row],[Prix TTC 
de l''unité de mesure]]*Tableau145313[[#This Row],[Quantité annuelle indicative (non contractuelle), exprimée en unité de mesure]]</f>
        <v>#REF!</v>
      </c>
    </row>
    <row r="347" spans="4:17" s="29" customFormat="1" ht="24" customHeight="1" x14ac:dyDescent="0.25">
      <c r="D347" s="65" t="s">
        <v>963</v>
      </c>
      <c r="E347" s="35" t="s">
        <v>806</v>
      </c>
      <c r="F347" s="141" t="s">
        <v>834</v>
      </c>
      <c r="G347" s="141" t="s">
        <v>824</v>
      </c>
      <c r="H347" s="35" t="s">
        <v>23</v>
      </c>
      <c r="I347" s="72">
        <v>1</v>
      </c>
      <c r="J347" s="141">
        <v>100</v>
      </c>
      <c r="K347" s="36">
        <f>Tableau145313[[#This Row],[Quantité annuelle indicative (non contractuelle), exprimée en unité de conditionnement ]]*Tableau145313[[#This Row],[Conditionnement préféré par l''université, exprimé en unité de mesure]]</f>
        <v>100</v>
      </c>
      <c r="L347" s="31"/>
      <c r="M347" s="30"/>
      <c r="N347" s="32"/>
      <c r="O347" s="32"/>
      <c r="P347" s="33" t="e">
        <f>(Tableau145313[[#This Row],[Prix TTC 
du conditionnement]]-#REF!)/Tableau145313[[#This Row],[Conditionnement proposé par le candidat, exprimé en unité de mesure]]</f>
        <v>#REF!</v>
      </c>
      <c r="Q347" s="32" t="e">
        <f>Tableau145313[[#This Row],[Prix TTC 
de l''unité de mesure]]*Tableau145313[[#This Row],[Quantité annuelle indicative (non contractuelle), exprimée en unité de mesure]]</f>
        <v>#REF!</v>
      </c>
    </row>
    <row r="348" spans="4:17" ht="24" customHeight="1" x14ac:dyDescent="0.25">
      <c r="D348" s="65" t="s">
        <v>964</v>
      </c>
      <c r="E348" s="35" t="s">
        <v>807</v>
      </c>
      <c r="F348" s="141" t="s">
        <v>820</v>
      </c>
      <c r="G348" s="141" t="s">
        <v>835</v>
      </c>
      <c r="H348" s="35" t="s">
        <v>23</v>
      </c>
      <c r="I348" s="72">
        <v>1</v>
      </c>
      <c r="J348" s="141">
        <v>100</v>
      </c>
      <c r="K348" s="36">
        <f>Tableau145313[[#This Row],[Quantité annuelle indicative (non contractuelle), exprimée en unité de conditionnement ]]*Tableau145313[[#This Row],[Conditionnement préféré par l''université, exprimé en unité de mesure]]</f>
        <v>100</v>
      </c>
      <c r="L348" s="31"/>
      <c r="M348" s="30"/>
      <c r="N348" s="32"/>
      <c r="O348" s="32"/>
      <c r="P348" s="33" t="e">
        <f>(Tableau145313[[#This Row],[Prix TTC 
du conditionnement]]-#REF!)/Tableau145313[[#This Row],[Conditionnement proposé par le candidat, exprimé en unité de mesure]]</f>
        <v>#REF!</v>
      </c>
      <c r="Q348" s="32" t="e">
        <f>Tableau145313[[#This Row],[Prix TTC 
de l''unité de mesure]]*Tableau145313[[#This Row],[Quantité annuelle indicative (non contractuelle), exprimée en unité de mesure]]</f>
        <v>#REF!</v>
      </c>
    </row>
    <row r="349" spans="4:17" ht="24" customHeight="1" x14ac:dyDescent="0.25">
      <c r="D349" s="183" t="s">
        <v>856</v>
      </c>
      <c r="E349" s="35"/>
      <c r="F349" s="151" t="s">
        <v>856</v>
      </c>
      <c r="G349" s="149"/>
      <c r="H349" s="149"/>
      <c r="I349" s="149"/>
      <c r="J349" s="149"/>
      <c r="K349" s="149"/>
      <c r="L349" s="149"/>
      <c r="M349" s="149"/>
      <c r="N349" s="149"/>
      <c r="O349" s="149"/>
      <c r="P349" s="149"/>
      <c r="Q349" s="149"/>
    </row>
    <row r="350" spans="4:17" ht="24" customHeight="1" x14ac:dyDescent="0.25">
      <c r="D350" s="64" t="s">
        <v>956</v>
      </c>
      <c r="E350" s="35" t="s">
        <v>808</v>
      </c>
      <c r="F350" s="138" t="s">
        <v>836</v>
      </c>
      <c r="G350" s="138" t="s">
        <v>837</v>
      </c>
      <c r="H350" s="35" t="s">
        <v>23</v>
      </c>
      <c r="I350" s="72">
        <v>1</v>
      </c>
      <c r="J350" s="138">
        <v>100</v>
      </c>
      <c r="K350" s="36">
        <f>Tableau145313[[#This Row],[Quantité annuelle indicative (non contractuelle), exprimée en unité de conditionnement ]]*Tableau145313[[#This Row],[Conditionnement préféré par l''université, exprimé en unité de mesure]]</f>
        <v>100</v>
      </c>
      <c r="L350" s="31"/>
      <c r="M350" s="30"/>
      <c r="N350" s="32"/>
      <c r="O350" s="32"/>
      <c r="P350" s="33" t="e">
        <f>(Tableau145313[[#This Row],[Prix TTC 
du conditionnement]]-#REF!)/Tableau145313[[#This Row],[Conditionnement proposé par le candidat, exprimé en unité de mesure]]</f>
        <v>#REF!</v>
      </c>
      <c r="Q350" s="32" t="e">
        <f>Tableau145313[[#This Row],[Prix TTC 
de l''unité de mesure]]*Tableau145313[[#This Row],[Quantité annuelle indicative (non contractuelle), exprimée en unité de mesure]]</f>
        <v>#REF!</v>
      </c>
    </row>
    <row r="351" spans="4:17" ht="24" customHeight="1" x14ac:dyDescent="0.25">
      <c r="D351" s="64" t="s">
        <v>957</v>
      </c>
      <c r="E351" s="35" t="s">
        <v>809</v>
      </c>
      <c r="F351" s="138" t="s">
        <v>838</v>
      </c>
      <c r="G351" s="138" t="s">
        <v>839</v>
      </c>
      <c r="H351" s="35" t="s">
        <v>23</v>
      </c>
      <c r="I351" s="72">
        <v>1</v>
      </c>
      <c r="J351" s="138">
        <v>100</v>
      </c>
      <c r="K351" s="36">
        <f>Tableau145313[[#This Row],[Quantité annuelle indicative (non contractuelle), exprimée en unité de conditionnement ]]*Tableau145313[[#This Row],[Conditionnement préféré par l''université, exprimé en unité de mesure]]</f>
        <v>100</v>
      </c>
      <c r="L351" s="31"/>
      <c r="M351" s="30"/>
      <c r="N351" s="32"/>
      <c r="O351" s="32"/>
      <c r="P351" s="33" t="e">
        <f>(Tableau145313[[#This Row],[Prix TTC 
du conditionnement]]-#REF!)/Tableau145313[[#This Row],[Conditionnement proposé par le candidat, exprimé en unité de mesure]]</f>
        <v>#REF!</v>
      </c>
      <c r="Q351" s="32" t="e">
        <f>Tableau145313[[#This Row],[Prix TTC 
de l''unité de mesure]]*Tableau145313[[#This Row],[Quantité annuelle indicative (non contractuelle), exprimée en unité de mesure]]</f>
        <v>#REF!</v>
      </c>
    </row>
    <row r="352" spans="4:17" ht="24" customHeight="1" x14ac:dyDescent="0.25">
      <c r="D352" s="64" t="s">
        <v>958</v>
      </c>
      <c r="E352" s="35" t="s">
        <v>810</v>
      </c>
      <c r="F352" s="138" t="s">
        <v>840</v>
      </c>
      <c r="G352" s="138" t="s">
        <v>841</v>
      </c>
      <c r="H352" s="35" t="s">
        <v>23</v>
      </c>
      <c r="I352" s="72">
        <v>1</v>
      </c>
      <c r="J352" s="138">
        <v>100</v>
      </c>
      <c r="K352" s="36">
        <f>Tableau145313[[#This Row],[Quantité annuelle indicative (non contractuelle), exprimée en unité de conditionnement ]]*Tableau145313[[#This Row],[Conditionnement préféré par l''université, exprimé en unité de mesure]]</f>
        <v>100</v>
      </c>
      <c r="L352" s="31"/>
      <c r="M352" s="30"/>
      <c r="N352" s="32"/>
      <c r="O352" s="32"/>
      <c r="P352" s="33" t="e">
        <f>(Tableau145313[[#This Row],[Prix TTC 
du conditionnement]]-#REF!)/Tableau145313[[#This Row],[Conditionnement proposé par le candidat, exprimé en unité de mesure]]</f>
        <v>#REF!</v>
      </c>
      <c r="Q352" s="32" t="e">
        <f>Tableau145313[[#This Row],[Prix TTC 
de l''unité de mesure]]*Tableau145313[[#This Row],[Quantité annuelle indicative (non contractuelle), exprimée en unité de mesure]]</f>
        <v>#REF!</v>
      </c>
    </row>
    <row r="353" spans="4:17" ht="24" customHeight="1" x14ac:dyDescent="0.25">
      <c r="D353" s="64" t="s">
        <v>959</v>
      </c>
      <c r="E353" s="35" t="s">
        <v>811</v>
      </c>
      <c r="F353" s="138" t="s">
        <v>842</v>
      </c>
      <c r="G353" s="138" t="s">
        <v>843</v>
      </c>
      <c r="H353" s="35" t="s">
        <v>23</v>
      </c>
      <c r="I353" s="72">
        <v>1</v>
      </c>
      <c r="J353" s="138">
        <v>100</v>
      </c>
      <c r="K353" s="36">
        <f>Tableau145313[[#This Row],[Quantité annuelle indicative (non contractuelle), exprimée en unité de conditionnement ]]*Tableau145313[[#This Row],[Conditionnement préféré par l''université, exprimé en unité de mesure]]</f>
        <v>100</v>
      </c>
      <c r="L353" s="31"/>
      <c r="M353" s="30"/>
      <c r="N353" s="32"/>
      <c r="O353" s="32"/>
      <c r="P353" s="33" t="e">
        <f>(Tableau145313[[#This Row],[Prix TTC 
du conditionnement]]-#REF!)/Tableau145313[[#This Row],[Conditionnement proposé par le candidat, exprimé en unité de mesure]]</f>
        <v>#REF!</v>
      </c>
      <c r="Q353" s="32" t="e">
        <f>Tableau145313[[#This Row],[Prix TTC 
de l''unité de mesure]]*Tableau145313[[#This Row],[Quantité annuelle indicative (non contractuelle), exprimée en unité de mesure]]</f>
        <v>#REF!</v>
      </c>
    </row>
    <row r="354" spans="4:17" ht="24" customHeight="1" x14ac:dyDescent="0.25">
      <c r="D354" s="64" t="s">
        <v>960</v>
      </c>
      <c r="E354" s="35" t="s">
        <v>812</v>
      </c>
      <c r="F354" s="138" t="s">
        <v>844</v>
      </c>
      <c r="G354" s="138" t="s">
        <v>845</v>
      </c>
      <c r="H354" s="35" t="s">
        <v>23</v>
      </c>
      <c r="I354" s="72">
        <v>1</v>
      </c>
      <c r="J354" s="138">
        <v>100</v>
      </c>
      <c r="K354" s="36">
        <f>Tableau145313[[#This Row],[Quantité annuelle indicative (non contractuelle), exprimée en unité de conditionnement ]]*Tableau145313[[#This Row],[Conditionnement préféré par l''université, exprimé en unité de mesure]]</f>
        <v>100</v>
      </c>
      <c r="L354" s="31"/>
      <c r="M354" s="30"/>
      <c r="N354" s="32"/>
      <c r="O354" s="32"/>
      <c r="P354" s="33" t="e">
        <f>(Tableau145313[[#This Row],[Prix TTC 
du conditionnement]]-#REF!)/Tableau145313[[#This Row],[Conditionnement proposé par le candidat, exprimé en unité de mesure]]</f>
        <v>#REF!</v>
      </c>
      <c r="Q354" s="32" t="e">
        <f>Tableau145313[[#This Row],[Prix TTC 
de l''unité de mesure]]*Tableau145313[[#This Row],[Quantité annuelle indicative (non contractuelle), exprimée en unité de mesure]]</f>
        <v>#REF!</v>
      </c>
    </row>
    <row r="355" spans="4:17" ht="24" customHeight="1" x14ac:dyDescent="0.25">
      <c r="D355" s="104" t="s">
        <v>961</v>
      </c>
      <c r="E355" s="35" t="s">
        <v>813</v>
      </c>
      <c r="F355" s="143" t="s">
        <v>846</v>
      </c>
      <c r="G355" s="143" t="s">
        <v>847</v>
      </c>
      <c r="H355" s="35" t="s">
        <v>23</v>
      </c>
      <c r="I355" s="72">
        <v>1</v>
      </c>
      <c r="J355" s="143">
        <v>100</v>
      </c>
      <c r="K355" s="36">
        <f>Tableau145313[[#This Row],[Quantité annuelle indicative (non contractuelle), exprimée en unité de conditionnement ]]*Tableau145313[[#This Row],[Conditionnement préféré par l''université, exprimé en unité de mesure]]</f>
        <v>100</v>
      </c>
      <c r="L355" s="31"/>
      <c r="M355" s="30"/>
      <c r="N355" s="32"/>
      <c r="O355" s="32"/>
      <c r="P355" s="33" t="e">
        <f>(Tableau145313[[#This Row],[Prix TTC 
du conditionnement]]-#REF!)/Tableau145313[[#This Row],[Conditionnement proposé par le candidat, exprimé en unité de mesure]]</f>
        <v>#REF!</v>
      </c>
      <c r="Q355" s="32" t="e">
        <f>Tableau145313[[#This Row],[Prix TTC 
de l''unité de mesure]]*Tableau145313[[#This Row],[Quantité annuelle indicative (non contractuelle), exprimée en unité de mesure]]</f>
        <v>#REF!</v>
      </c>
    </row>
    <row r="356" spans="4:17" ht="24" customHeight="1" x14ac:dyDescent="0.25">
      <c r="D356" s="184" t="s">
        <v>857</v>
      </c>
      <c r="E356" s="35"/>
      <c r="F356" s="152" t="s">
        <v>857</v>
      </c>
      <c r="G356" s="150"/>
      <c r="H356" s="150"/>
      <c r="I356" s="150"/>
      <c r="J356" s="150"/>
      <c r="K356" s="150"/>
      <c r="L356" s="150"/>
      <c r="M356" s="150"/>
      <c r="N356" s="150"/>
      <c r="O356" s="150"/>
      <c r="P356" s="150"/>
      <c r="Q356" s="150"/>
    </row>
    <row r="357" spans="4:17" ht="24" customHeight="1" x14ac:dyDescent="0.25">
      <c r="D357" s="64" t="s">
        <v>956</v>
      </c>
      <c r="E357" s="35" t="s">
        <v>814</v>
      </c>
      <c r="F357" s="138" t="s">
        <v>848</v>
      </c>
      <c r="G357" s="138" t="s">
        <v>849</v>
      </c>
      <c r="H357" s="35" t="s">
        <v>23</v>
      </c>
      <c r="I357" s="72">
        <v>1</v>
      </c>
      <c r="J357" s="138">
        <v>100</v>
      </c>
      <c r="K357" s="36">
        <f>Tableau145313[[#This Row],[Quantité annuelle indicative (non contractuelle), exprimée en unité de conditionnement ]]*Tableau145313[[#This Row],[Conditionnement préféré par l''université, exprimé en unité de mesure]]</f>
        <v>100</v>
      </c>
      <c r="L357" s="31"/>
      <c r="M357" s="30"/>
      <c r="N357" s="32"/>
      <c r="O357" s="32"/>
      <c r="P357" s="33" t="e">
        <f>(Tableau145313[[#This Row],[Prix TTC 
du conditionnement]]-#REF!)/Tableau145313[[#This Row],[Conditionnement proposé par le candidat, exprimé en unité de mesure]]</f>
        <v>#REF!</v>
      </c>
      <c r="Q357" s="32" t="e">
        <f>Tableau145313[[#This Row],[Prix TTC 
de l''unité de mesure]]*Tableau145313[[#This Row],[Quantité annuelle indicative (non contractuelle), exprimée en unité de mesure]]</f>
        <v>#REF!</v>
      </c>
    </row>
    <row r="358" spans="4:17" ht="24" customHeight="1" x14ac:dyDescent="0.25">
      <c r="D358" s="64" t="s">
        <v>957</v>
      </c>
      <c r="E358" s="35" t="s">
        <v>815</v>
      </c>
      <c r="F358" s="138" t="s">
        <v>850</v>
      </c>
      <c r="G358" s="138" t="s">
        <v>851</v>
      </c>
      <c r="H358" s="35" t="s">
        <v>23</v>
      </c>
      <c r="I358" s="72">
        <v>1</v>
      </c>
      <c r="J358" s="138">
        <v>100</v>
      </c>
      <c r="K358" s="36">
        <f>Tableau145313[[#This Row],[Quantité annuelle indicative (non contractuelle), exprimée en unité de conditionnement ]]*Tableau145313[[#This Row],[Conditionnement préféré par l''université, exprimé en unité de mesure]]</f>
        <v>100</v>
      </c>
      <c r="L358" s="31"/>
      <c r="M358" s="30"/>
      <c r="N358" s="32"/>
      <c r="O358" s="32"/>
      <c r="P358" s="33" t="e">
        <f>(Tableau145313[[#This Row],[Prix TTC 
du conditionnement]]-#REF!)/Tableau145313[[#This Row],[Conditionnement proposé par le candidat, exprimé en unité de mesure]]</f>
        <v>#REF!</v>
      </c>
      <c r="Q358" s="32" t="e">
        <f>Tableau145313[[#This Row],[Prix TTC 
de l''unité de mesure]]*Tableau145313[[#This Row],[Quantité annuelle indicative (non contractuelle), exprimée en unité de mesure]]</f>
        <v>#REF!</v>
      </c>
    </row>
    <row r="359" spans="4:17" s="29" customFormat="1" ht="24" customHeight="1" x14ac:dyDescent="0.25">
      <c r="D359" s="190" t="s">
        <v>958</v>
      </c>
      <c r="E359" s="35" t="s">
        <v>816</v>
      </c>
      <c r="F359" s="138" t="s">
        <v>850</v>
      </c>
      <c r="G359" s="138" t="s">
        <v>851</v>
      </c>
      <c r="H359" s="35" t="s">
        <v>23</v>
      </c>
      <c r="I359" s="72">
        <v>1</v>
      </c>
      <c r="J359" s="138">
        <v>100</v>
      </c>
      <c r="K359" s="36">
        <f>Tableau145313[[#This Row],[Quantité annuelle indicative (non contractuelle), exprimée en unité de conditionnement ]]*Tableau145313[[#This Row],[Conditionnement préféré par l''université, exprimé en unité de mesure]]</f>
        <v>100</v>
      </c>
      <c r="L359" s="31"/>
      <c r="M359" s="30"/>
      <c r="N359" s="32"/>
      <c r="O359" s="32"/>
      <c r="P359" s="33" t="e">
        <f>(Tableau145313[[#This Row],[Prix TTC 
du conditionnement]]-#REF!)/Tableau145313[[#This Row],[Conditionnement proposé par le candidat, exprimé en unité de mesure]]</f>
        <v>#REF!</v>
      </c>
      <c r="Q359" s="32" t="e">
        <f>Tableau145313[[#This Row],[Prix TTC 
de l''unité de mesure]]*Tableau145313[[#This Row],[Quantité annuelle indicative (non contractuelle), exprimée en unité de mesure]]</f>
        <v>#REF!</v>
      </c>
    </row>
    <row r="360" spans="4:17" ht="24" customHeight="1" x14ac:dyDescent="0.25">
      <c r="D360" s="187"/>
      <c r="E360" s="35" t="s">
        <v>817</v>
      </c>
      <c r="F360" s="138" t="s">
        <v>852</v>
      </c>
      <c r="G360" s="138" t="s">
        <v>853</v>
      </c>
      <c r="H360" s="35" t="s">
        <v>23</v>
      </c>
      <c r="I360" s="72">
        <v>1</v>
      </c>
      <c r="J360" s="138">
        <v>100</v>
      </c>
      <c r="K360" s="36">
        <f>Tableau145313[[#This Row],[Quantité annuelle indicative (non contractuelle), exprimée en unité de conditionnement ]]*Tableau145313[[#This Row],[Conditionnement préféré par l''université, exprimé en unité de mesure]]</f>
        <v>100</v>
      </c>
      <c r="L360" s="31"/>
      <c r="M360" s="30"/>
      <c r="N360" s="32"/>
      <c r="O360" s="32"/>
      <c r="P360" s="33" t="e">
        <f>(Tableau145313[[#This Row],[Prix TTC 
du conditionnement]]-#REF!)/Tableau145313[[#This Row],[Conditionnement proposé par le candidat, exprimé en unité de mesure]]</f>
        <v>#REF!</v>
      </c>
      <c r="Q360" s="32" t="e">
        <f>Tableau145313[[#This Row],[Prix TTC 
de l''unité de mesure]]*Tableau145313[[#This Row],[Quantité annuelle indicative (non contractuelle), exprimée en unité de mesure]]</f>
        <v>#REF!</v>
      </c>
    </row>
    <row r="361" spans="4:17" ht="24" customHeight="1" x14ac:dyDescent="0.25">
      <c r="D361" s="64" t="s">
        <v>960</v>
      </c>
      <c r="E361" s="35" t="s">
        <v>818</v>
      </c>
      <c r="F361" s="138" t="s">
        <v>854</v>
      </c>
      <c r="G361" s="138" t="s">
        <v>855</v>
      </c>
      <c r="H361" s="35" t="s">
        <v>23</v>
      </c>
      <c r="I361" s="72">
        <v>1</v>
      </c>
      <c r="J361" s="138">
        <v>25</v>
      </c>
      <c r="K361" s="36">
        <f>Tableau145313[[#This Row],[Quantité annuelle indicative (non contractuelle), exprimée en unité de conditionnement ]]*Tableau145313[[#This Row],[Conditionnement préféré par l''université, exprimé en unité de mesure]]</f>
        <v>25</v>
      </c>
      <c r="L361" s="31"/>
      <c r="M361" s="30"/>
      <c r="N361" s="32"/>
      <c r="O361" s="32"/>
      <c r="P361" s="33" t="e">
        <f>(Tableau145313[[#This Row],[Prix TTC 
du conditionnement]]-#REF!)/Tableau145313[[#This Row],[Conditionnement proposé par le candidat, exprimé en unité de mesure]]</f>
        <v>#REF!</v>
      </c>
      <c r="Q361" s="32" t="e">
        <f>Tableau145313[[#This Row],[Prix TTC 
de l''unité de mesure]]*Tableau145313[[#This Row],[Quantité annuelle indicative (non contractuelle), exprimée en unité de mesure]]</f>
        <v>#REF!</v>
      </c>
    </row>
    <row r="362" spans="4:17" ht="24" customHeight="1" thickBot="1" x14ac:dyDescent="0.3">
      <c r="E362" s="25"/>
      <c r="F362" s="39"/>
      <c r="G362" s="25"/>
      <c r="H362" s="25"/>
      <c r="I362" s="25"/>
      <c r="J362" s="25"/>
      <c r="K362" s="25"/>
      <c r="L362" s="25"/>
      <c r="M362" s="25"/>
      <c r="N362" s="25"/>
      <c r="O362" s="25"/>
      <c r="P362" s="45"/>
      <c r="Q362" s="45"/>
    </row>
    <row r="363" spans="4:17" ht="24" customHeight="1" thickBot="1" x14ac:dyDescent="0.3">
      <c r="E363" s="204" t="s">
        <v>821</v>
      </c>
      <c r="F363" s="205"/>
      <c r="G363" s="205"/>
      <c r="H363" s="205"/>
      <c r="I363" s="205"/>
      <c r="J363" s="205"/>
      <c r="K363" s="205"/>
      <c r="L363" s="205"/>
      <c r="M363" s="205"/>
      <c r="N363" s="205"/>
      <c r="O363" s="206"/>
      <c r="P363" s="207"/>
      <c r="Q363" s="208"/>
    </row>
    <row r="365" spans="4:17" ht="24" customHeight="1" thickBot="1" x14ac:dyDescent="0.3"/>
    <row r="366" spans="4:17" s="29" customFormat="1" ht="24" customHeight="1" thickBot="1" x14ac:dyDescent="0.3">
      <c r="E366" s="27" t="s">
        <v>22</v>
      </c>
      <c r="F366" s="40" t="s">
        <v>27</v>
      </c>
      <c r="G366" s="3" t="s">
        <v>0</v>
      </c>
      <c r="H366" s="3" t="s">
        <v>1</v>
      </c>
      <c r="I366" s="3" t="s">
        <v>2</v>
      </c>
      <c r="J366" s="3" t="s">
        <v>3</v>
      </c>
      <c r="K366" s="3" t="s">
        <v>4</v>
      </c>
      <c r="L366" s="4" t="s">
        <v>5</v>
      </c>
      <c r="M366" s="5" t="s">
        <v>6</v>
      </c>
      <c r="N366" s="5" t="s">
        <v>8</v>
      </c>
      <c r="O366" s="5" t="s">
        <v>9</v>
      </c>
      <c r="P366" s="6" t="s">
        <v>10</v>
      </c>
      <c r="Q366" s="7" t="s">
        <v>7</v>
      </c>
    </row>
    <row r="367" spans="4:17" s="29" customFormat="1" ht="76.5" customHeight="1" x14ac:dyDescent="0.25">
      <c r="D367" s="103" t="s">
        <v>965</v>
      </c>
      <c r="E367" s="35" t="s">
        <v>819</v>
      </c>
      <c r="F367" s="117" t="s">
        <v>860</v>
      </c>
      <c r="G367" s="138"/>
      <c r="H367" s="46" t="s">
        <v>23</v>
      </c>
      <c r="I367" s="72">
        <v>1</v>
      </c>
      <c r="J367" s="118">
        <v>250</v>
      </c>
      <c r="K367" s="36">
        <f>Tableau145314[[#This Row],[Quantité annuelle indicative (non contractuelle), exprimée en unité de conditionnement ]]*Tableau145314[[#This Row],[Conditionnement préféré par l''université, exprimé en unité de mesure]]</f>
        <v>250</v>
      </c>
      <c r="L367" s="31"/>
      <c r="M367" s="30"/>
      <c r="N367" s="32"/>
      <c r="O367" s="32"/>
      <c r="P367" s="33" t="e">
        <f>(Tableau145314[[#This Row],[Prix TTC 
du conditionnement]]-#REF!)/Tableau145314[[#This Row],[Conditionnement proposé par le candidat, exprimé en unité de mesure]]</f>
        <v>#REF!</v>
      </c>
      <c r="Q367" s="32" t="e">
        <f>Tableau145314[[#This Row],[Prix TTC 
de l''unité de mesure]]*Tableau145314[[#This Row],[Quantité annuelle indicative (non contractuelle), exprimée en unité de mesure]]</f>
        <v>#REF!</v>
      </c>
    </row>
    <row r="368" spans="4:17" s="29" customFormat="1" ht="76.5" customHeight="1" x14ac:dyDescent="0.25">
      <c r="D368" s="103" t="s">
        <v>966</v>
      </c>
      <c r="E368" s="35" t="s">
        <v>822</v>
      </c>
      <c r="F368" s="114" t="s">
        <v>861</v>
      </c>
      <c r="G368" s="138"/>
      <c r="H368" s="46" t="s">
        <v>23</v>
      </c>
      <c r="I368" s="72">
        <v>1</v>
      </c>
      <c r="J368" s="116">
        <v>2000</v>
      </c>
      <c r="K368" s="36">
        <f>Tableau145314[[#This Row],[Quantité annuelle indicative (non contractuelle), exprimée en unité de conditionnement ]]*Tableau145314[[#This Row],[Conditionnement préféré par l''université, exprimé en unité de mesure]]</f>
        <v>2000</v>
      </c>
      <c r="L368" s="31"/>
      <c r="M368" s="30"/>
      <c r="N368" s="32"/>
      <c r="O368" s="32"/>
      <c r="P368" s="33" t="e">
        <f>(Tableau145314[[#This Row],[Prix TTC 
du conditionnement]]-#REF!)/Tableau145314[[#This Row],[Conditionnement proposé par le candidat, exprimé en unité de mesure]]</f>
        <v>#REF!</v>
      </c>
      <c r="Q368" s="32" t="e">
        <f>Tableau145314[[#This Row],[Prix TTC 
de l''unité de mesure]]*Tableau145314[[#This Row],[Quantité annuelle indicative (non contractuelle), exprimée en unité de mesure]]</f>
        <v>#REF!</v>
      </c>
    </row>
    <row r="369" spans="4:17" s="29" customFormat="1" ht="76.5" customHeight="1" x14ac:dyDescent="0.25">
      <c r="D369" s="103" t="s">
        <v>967</v>
      </c>
      <c r="E369" s="35" t="s">
        <v>858</v>
      </c>
      <c r="F369" s="114" t="s">
        <v>862</v>
      </c>
      <c r="G369" s="138"/>
      <c r="H369" s="46" t="s">
        <v>23</v>
      </c>
      <c r="I369" s="72">
        <v>1</v>
      </c>
      <c r="J369" s="116">
        <v>2000</v>
      </c>
      <c r="K369" s="36">
        <f>Tableau145314[[#This Row],[Quantité annuelle indicative (non contractuelle), exprimée en unité de conditionnement ]]*Tableau145314[[#This Row],[Conditionnement préféré par l''université, exprimé en unité de mesure]]</f>
        <v>2000</v>
      </c>
      <c r="L369" s="31"/>
      <c r="M369" s="30"/>
      <c r="N369" s="32"/>
      <c r="O369" s="32"/>
      <c r="P369" s="33" t="e">
        <f>(Tableau145314[[#This Row],[Prix TTC 
du conditionnement]]-#REF!)/Tableau145314[[#This Row],[Conditionnement proposé par le candidat, exprimé en unité de mesure]]</f>
        <v>#REF!</v>
      </c>
      <c r="Q369" s="32" t="e">
        <f>Tableau145314[[#This Row],[Prix TTC 
de l''unité de mesure]]*Tableau145314[[#This Row],[Quantité annuelle indicative (non contractuelle), exprimée en unité de mesure]]</f>
        <v>#REF!</v>
      </c>
    </row>
    <row r="370" spans="4:17" s="29" customFormat="1" ht="76.5" customHeight="1" x14ac:dyDescent="0.25">
      <c r="D370" s="103" t="s">
        <v>968</v>
      </c>
      <c r="E370" s="35" t="s">
        <v>859</v>
      </c>
      <c r="F370" s="114" t="s">
        <v>863</v>
      </c>
      <c r="G370" s="138"/>
      <c r="H370" s="46" t="s">
        <v>23</v>
      </c>
      <c r="I370" s="72">
        <v>1</v>
      </c>
      <c r="J370" s="116">
        <v>800</v>
      </c>
      <c r="K370" s="36">
        <f>Tableau145314[[#This Row],[Quantité annuelle indicative (non contractuelle), exprimée en unité de conditionnement ]]*Tableau145314[[#This Row],[Conditionnement préféré par l''université, exprimé en unité de mesure]]</f>
        <v>800</v>
      </c>
      <c r="L370" s="31"/>
      <c r="M370" s="30"/>
      <c r="N370" s="32"/>
      <c r="O370" s="32"/>
      <c r="P370" s="33" t="e">
        <f>(Tableau145314[[#This Row],[Prix TTC 
du conditionnement]]-#REF!)/Tableau145314[[#This Row],[Conditionnement proposé par le candidat, exprimé en unité de mesure]]</f>
        <v>#REF!</v>
      </c>
      <c r="Q370" s="32" t="e">
        <f>Tableau145314[[#This Row],[Prix TTC 
de l''unité de mesure]]*Tableau145314[[#This Row],[Quantité annuelle indicative (non contractuelle), exprimée en unité de mesure]]</f>
        <v>#REF!</v>
      </c>
    </row>
    <row r="371" spans="4:17" ht="24" customHeight="1" x14ac:dyDescent="0.25">
      <c r="E371" s="25"/>
      <c r="F371" s="39"/>
      <c r="G371" s="25"/>
      <c r="H371" s="25"/>
      <c r="I371" s="25"/>
      <c r="J371" s="25"/>
      <c r="K371" s="25"/>
      <c r="L371" s="25"/>
      <c r="M371" s="25"/>
      <c r="N371" s="25"/>
      <c r="O371" s="25"/>
      <c r="P371" s="45"/>
      <c r="Q371" s="45"/>
    </row>
  </sheetData>
  <mergeCells count="76">
    <mergeCell ref="P166:Q166"/>
    <mergeCell ref="B17:B18"/>
    <mergeCell ref="E3:Q3"/>
    <mergeCell ref="E2:Q2"/>
    <mergeCell ref="E4:Q4"/>
    <mergeCell ref="E5:Q5"/>
    <mergeCell ref="E14:K14"/>
    <mergeCell ref="E7:Q7"/>
    <mergeCell ref="G12:I12"/>
    <mergeCell ref="E12:F12"/>
    <mergeCell ref="E8:Q8"/>
    <mergeCell ref="P339:Q339"/>
    <mergeCell ref="P14:Q14"/>
    <mergeCell ref="L14:O14"/>
    <mergeCell ref="E10:Q10"/>
    <mergeCell ref="E184:O184"/>
    <mergeCell ref="P184:Q184"/>
    <mergeCell ref="E220:O220"/>
    <mergeCell ref="P220:Q220"/>
    <mergeCell ref="E98:O98"/>
    <mergeCell ref="P98:Q98"/>
    <mergeCell ref="E121:O121"/>
    <mergeCell ref="P121:Q121"/>
    <mergeCell ref="E147:O147"/>
    <mergeCell ref="P147:Q147"/>
    <mergeCell ref="E339:O339"/>
    <mergeCell ref="E166:O166"/>
    <mergeCell ref="E258:O258"/>
    <mergeCell ref="P258:Q258"/>
    <mergeCell ref="E332:O332"/>
    <mergeCell ref="P332:Q332"/>
    <mergeCell ref="P222:Q222"/>
    <mergeCell ref="E363:O363"/>
    <mergeCell ref="P363:Q363"/>
    <mergeCell ref="D61:D66"/>
    <mergeCell ref="D67:D71"/>
    <mergeCell ref="D84:D89"/>
    <mergeCell ref="D90:D96"/>
    <mergeCell ref="D110:D119"/>
    <mergeCell ref="D140:D142"/>
    <mergeCell ref="D144:D145"/>
    <mergeCell ref="D150:D156"/>
    <mergeCell ref="D157:D158"/>
    <mergeCell ref="D159:D162"/>
    <mergeCell ref="D163:D164"/>
    <mergeCell ref="D169:D179"/>
    <mergeCell ref="E277:O277"/>
    <mergeCell ref="P277:Q277"/>
    <mergeCell ref="D181:D182"/>
    <mergeCell ref="D187:D192"/>
    <mergeCell ref="D193:D198"/>
    <mergeCell ref="D199:D204"/>
    <mergeCell ref="D205:D209"/>
    <mergeCell ref="D211:D218"/>
    <mergeCell ref="D229:D230"/>
    <mergeCell ref="D232:D235"/>
    <mergeCell ref="D236:D237"/>
    <mergeCell ref="D238:D239"/>
    <mergeCell ref="D240:D241"/>
    <mergeCell ref="D242:D244"/>
    <mergeCell ref="D245:D246"/>
    <mergeCell ref="D248:D256"/>
    <mergeCell ref="D262:D267"/>
    <mergeCell ref="D268:D275"/>
    <mergeCell ref="D281:D287"/>
    <mergeCell ref="D288:D292"/>
    <mergeCell ref="D295:D302"/>
    <mergeCell ref="D303:D306"/>
    <mergeCell ref="D328:D330"/>
    <mergeCell ref="D336:D337"/>
    <mergeCell ref="D359:D360"/>
    <mergeCell ref="D307:D310"/>
    <mergeCell ref="D311:D316"/>
    <mergeCell ref="D317:D318"/>
    <mergeCell ref="D321:D322"/>
    <mergeCell ref="D325:D326"/>
  </mergeCells>
  <phoneticPr fontId="16" type="noConversion"/>
  <conditionalFormatting sqref="K150:K164 K187:K218 K17:K96 K101:K119 K124:K145 K178:K181 K281:K330 K342:K348 K350:K355 K357:K361 K367:K370">
    <cfRule type="cellIs" dxfId="232" priority="65" operator="equal">
      <formula>0</formula>
    </cfRule>
  </conditionalFormatting>
  <conditionalFormatting sqref="P222 P150:Q164 P187:Q218 P17:Q96 P101:Q119 P124:Q145 P169:Q182 P281:Q330 P342:Q348 P350:Q355 P357:Q361 P367:Q370">
    <cfRule type="containsErrors" dxfId="231" priority="64">
      <formula>ISERROR(P17)</formula>
    </cfRule>
  </conditionalFormatting>
  <conditionalFormatting sqref="G1:G8 G12:G166 G178:G181 G183:G220 G222:G223 G279:G331 G333:G355 H349:Q349 G357:G1048576">
    <cfRule type="containsText" dxfId="230" priority="56" operator="containsText" text="N/C">
      <formula>NOT(ISERROR(SEARCH("N/C",G1)))</formula>
    </cfRule>
  </conditionalFormatting>
  <conditionalFormatting sqref="K336:K337">
    <cfRule type="cellIs" dxfId="229" priority="51" operator="equal">
      <formula>0</formula>
    </cfRule>
  </conditionalFormatting>
  <conditionalFormatting sqref="P336:Q337">
    <cfRule type="containsErrors" dxfId="228" priority="50">
      <formula>ISERROR(P336)</formula>
    </cfRule>
  </conditionalFormatting>
  <conditionalFormatting sqref="G335">
    <cfRule type="containsText" dxfId="227" priority="49" operator="containsText" text="N/C">
      <formula>NOT(ISERROR(SEARCH("N/C",G335)))</formula>
    </cfRule>
  </conditionalFormatting>
  <conditionalFormatting sqref="G336:G337">
    <cfRule type="containsText" dxfId="226" priority="46" operator="containsText" text="N/C">
      <formula>NOT(ISERROR(SEARCH("N/C",G336)))</formula>
    </cfRule>
  </conditionalFormatting>
  <conditionalFormatting sqref="K169:K177">
    <cfRule type="cellIs" dxfId="225" priority="40" operator="equal">
      <formula>0</formula>
    </cfRule>
  </conditionalFormatting>
  <conditionalFormatting sqref="G167:G177">
    <cfRule type="containsText" dxfId="224" priority="38" operator="containsText" text="N/C">
      <formula>NOT(ISERROR(SEARCH("N/C",G167)))</formula>
    </cfRule>
  </conditionalFormatting>
  <conditionalFormatting sqref="G182">
    <cfRule type="containsText" dxfId="223" priority="37" operator="containsText" text="N/C">
      <formula>NOT(ISERROR(SEARCH("N/C",G182)))</formula>
    </cfRule>
  </conditionalFormatting>
  <conditionalFormatting sqref="K182">
    <cfRule type="cellIs" dxfId="222" priority="36" operator="equal">
      <formula>0</formula>
    </cfRule>
  </conditionalFormatting>
  <conditionalFormatting sqref="G221">
    <cfRule type="containsText" dxfId="221" priority="30" operator="containsText" text="N/C">
      <formula>NOT(ISERROR(SEARCH("N/C",G221)))</formula>
    </cfRule>
  </conditionalFormatting>
  <conditionalFormatting sqref="G9 G11">
    <cfRule type="containsText" dxfId="220" priority="29" operator="containsText" text="N/C">
      <formula>NOT(ISERROR(SEARCH("N/C",G9)))</formula>
    </cfRule>
  </conditionalFormatting>
  <conditionalFormatting sqref="K225:K256">
    <cfRule type="cellIs" dxfId="219" priority="28" operator="equal">
      <formula>0</formula>
    </cfRule>
  </conditionalFormatting>
  <conditionalFormatting sqref="P225:Q256">
    <cfRule type="containsErrors" dxfId="218" priority="27">
      <formula>ISERROR(P225)</formula>
    </cfRule>
  </conditionalFormatting>
  <conditionalFormatting sqref="G224:G257">
    <cfRule type="containsText" dxfId="217" priority="26" operator="containsText" text="N/C">
      <formula>NOT(ISERROR(SEARCH("N/C",G224)))</formula>
    </cfRule>
  </conditionalFormatting>
  <conditionalFormatting sqref="G339">
    <cfRule type="containsText" dxfId="216" priority="25" operator="containsText" text="N/C">
      <formula>NOT(ISERROR(SEARCH("N/C",G339)))</formula>
    </cfRule>
  </conditionalFormatting>
  <conditionalFormatting sqref="K271:K274">
    <cfRule type="cellIs" dxfId="215" priority="24" operator="equal">
      <formula>0</formula>
    </cfRule>
  </conditionalFormatting>
  <conditionalFormatting sqref="P262:Q275">
    <cfRule type="containsErrors" dxfId="214" priority="23">
      <formula>ISERROR(P262)</formula>
    </cfRule>
  </conditionalFormatting>
  <conditionalFormatting sqref="G271:G274 G276:G277">
    <cfRule type="containsText" dxfId="213" priority="22" operator="containsText" text="N/C">
      <formula>NOT(ISERROR(SEARCH("N/C",G271)))</formula>
    </cfRule>
  </conditionalFormatting>
  <conditionalFormatting sqref="K262:K270">
    <cfRule type="cellIs" dxfId="212" priority="21" operator="equal">
      <formula>0</formula>
    </cfRule>
  </conditionalFormatting>
  <conditionalFormatting sqref="G261:G270">
    <cfRule type="containsText" dxfId="211" priority="20" operator="containsText" text="N/C">
      <formula>NOT(ISERROR(SEARCH("N/C",G261)))</formula>
    </cfRule>
  </conditionalFormatting>
  <conditionalFormatting sqref="G275">
    <cfRule type="containsText" dxfId="210" priority="19" operator="containsText" text="N/C">
      <formula>NOT(ISERROR(SEARCH("N/C",G275)))</formula>
    </cfRule>
  </conditionalFormatting>
  <conditionalFormatting sqref="K275">
    <cfRule type="cellIs" dxfId="209" priority="18" operator="equal">
      <formula>0</formula>
    </cfRule>
  </conditionalFormatting>
  <conditionalFormatting sqref="G258">
    <cfRule type="containsText" dxfId="208" priority="17" operator="containsText" text="N/C">
      <formula>NOT(ISERROR(SEARCH("N/C",G258)))</formula>
    </cfRule>
  </conditionalFormatting>
  <conditionalFormatting sqref="G332">
    <cfRule type="containsText" dxfId="207" priority="13" operator="containsText" text="N/C">
      <formula>NOT(ISERROR(SEARCH("N/C",G332)))</formula>
    </cfRule>
  </conditionalFormatting>
  <conditionalFormatting sqref="G341">
    <cfRule type="containsText" dxfId="206" priority="9" operator="containsText" text="N/C">
      <formula>NOT(ISERROR(SEARCH("N/C",G341)))</formula>
    </cfRule>
  </conditionalFormatting>
  <conditionalFormatting sqref="G363">
    <cfRule type="containsText" dxfId="205" priority="7" operator="containsText" text="N/C">
      <formula>NOT(ISERROR(SEARCH("N/C",G363)))</formula>
    </cfRule>
  </conditionalFormatting>
  <conditionalFormatting sqref="G366">
    <cfRule type="containsText" dxfId="204" priority="3" operator="containsText" text="N/C">
      <formula>NOT(ISERROR(SEARCH("N/C",G366)))</formula>
    </cfRule>
  </conditionalFormatting>
  <pageMargins left="0.25" right="0.25" top="0.75" bottom="0.75" header="0.3" footer="0.3"/>
  <pageSetup paperSize="9" scale="37" fitToHeight="0" orientation="landscape" r:id="rId1"/>
  <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3 V T p W l M R q G W m A A A A 9 w A A A B I A H A B D b 2 5 m a W c v U G F j a 2 F n Z S 5 4 b W w g o h g A K K A U A A A A A A A A A A A A A A A A A A A A A A A A A A A A h Y 8 x D o I w A E W v Q r r T l p o Q I a U M J k 6 S G E 2 M a 1 M K N E I x b b H c z c E j e Q U x i r o 5 / v f f 8 P / 9 e q P 5 2 L X B R R q r e p 2 B C G I Q S C 3 6 U u k 6 A 4 O r w i X I G d 1 y c e K 1 D C Z Z 2 3 S 0 Z Q Y a 5 8 4 p Q t 5 7 6 B e w N z U i G E f o W G z 2 o p E d B x 9 Z / Z d D p a 3 j W k j A 6 O E 1 h h G Y x D B K 4 p h A T N F M a a H 0 1 y D T 4 G f 7 A + l q a N 1 g J K t M u N 5 R N E e K 3 i f Y A 1 B L A w Q U A A I A C A D d V O l 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3 V T p W i i K R 7 g O A A A A E Q A A A B M A H A B G b 3 J t d W x h c y 9 T Z W N 0 a W 9 u M S 5 t I K I Y A C i g F A A A A A A A A A A A A A A A A A A A A A A A A A A A A C t O T S 7 J z M 9 T C I b Q h t Y A U E s B A i 0 A F A A C A A g A 3 V T p W l M R q G W m A A A A 9 w A A A B I A A A A A A A A A A A A A A A A A A A A A A E N v b m Z p Z y 9 Q Y W N r Y W d l L n h t b F B L A Q I t A B Q A A g A I A N 1 U 6 V o P y u m r p A A A A O k A A A A T A A A A A A A A A A A A A A A A A P I A A A B b Q 2 9 u d G V u d F 9 U e X B l c 1 0 u e G 1 s U E s B A i 0 A F A A C A A g A 3 V T p W 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J D R u C j B S O x B g k 9 h Z a e Q 1 W w A A A A A A g A A A A A A E G Y A A A A B A A A g A A A A K V + J c z n B e C N W P u I z H o z s H s s j d o b 9 r w y + y 4 W M p 4 w A t T Q A A A A A D o A A A A A C A A A g A A A A + X z T M O c v p S A / w P / q t y k C + r K w W 6 E C Q 3 N x w P b l 2 c W q g x 1 Q A A A A 8 v Q + X Z r q Q s S x Q l j b W Q o C d U U X + X K q y 9 D u O 0 2 b E E b Z X f F b S l 5 9 G G 3 V i Z 5 r L C H j i r P z M L h p T X O Q 9 F 6 d W M w J 4 l e 8 B s e K c U R 7 e m k z 6 l Y b y Y X h 9 y p A A A A A u k 3 N 8 5 L k F 8 6 d L k X y Q Z C y 4 h c X O H a 9 A W 5 F q I + G h 5 Y D N 3 8 + F d P w n x e v u 2 m + h 9 E N u S u u 4 r 7 O A q L / R z M x y S L p 0 V K + W g = = < / D a t a M a s h u p > 
</file>

<file path=customXml/itemProps1.xml><?xml version="1.0" encoding="utf-8"?>
<ds:datastoreItem xmlns:ds="http://schemas.openxmlformats.org/officeDocument/2006/customXml" ds:itemID="{48F8DD25-F89C-4DBF-85A5-0C98D6DEA28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25B03 bis- BPU LOT 5</vt:lpstr>
      <vt:lpstr>'25B03 bis- BPU LOT 5'!Zone_d_impression</vt:lpstr>
    </vt:vector>
  </TitlesOfParts>
  <Company>Université de Lorraine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 Jolly</dc:creator>
  <cp:lastModifiedBy>Benjamin Rousselle</cp:lastModifiedBy>
  <cp:lastPrinted>2019-09-11T12:40:55Z</cp:lastPrinted>
  <dcterms:created xsi:type="dcterms:W3CDTF">2019-09-11T09:57:33Z</dcterms:created>
  <dcterms:modified xsi:type="dcterms:W3CDTF">2025-07-25T10:06:56Z</dcterms:modified>
</cp:coreProperties>
</file>